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onexusas-my.sharepoint.com/personal/laura_zvirbule_conexus_lv/Documents/Pārskati/2024/2024_12/Valde gala/"/>
    </mc:Choice>
  </mc:AlternateContent>
  <xr:revisionPtr revIDLastSave="0" documentId="8_{FCD4175C-366D-4BFB-86F8-8C12946EFAEF}" xr6:coauthVersionLast="47" xr6:coauthVersionMax="47" xr10:uidLastSave="{00000000-0000-0000-0000-000000000000}"/>
  <bookViews>
    <workbookView xWindow="0" yWindow="0" windowWidth="11520" windowHeight="12360" tabRatio="964" firstSheet="3" activeTab="3" xr2:uid="{F2BDE23A-323C-4526-9CFE-57177859FA41}"/>
  </bookViews>
  <sheets>
    <sheet name="Galvenie darbības rādītāji" sheetId="15" r:id="rId1"/>
    <sheet name="Peļņas vai zaudējumu pārskats" sheetId="1" r:id="rId2"/>
    <sheet name="Pārskats par finanšu stāvokli" sheetId="2" r:id="rId3"/>
    <sheet name="Naudas plūsmas pārskats" sheetId="5" r:id="rId4"/>
    <sheet name="Pārskats par izm.pašu kapitālā" sheetId="4" r:id="rId5"/>
    <sheet name="Pielikums Nr.1" sheetId="16" r:id="rId6"/>
    <sheet name="Pielikumi Nr.2-7" sheetId="6" r:id="rId7"/>
    <sheet name="Pielikumi Nr.8, 9" sheetId="8" r:id="rId8"/>
    <sheet name="Pielikums Nr.10" sheetId="11" r:id="rId9"/>
    <sheet name="Pielikumi Nr.11-14" sheetId="13" r:id="rId10"/>
    <sheet name="Pielikumi Nr.15-24" sheetId="14" r:id="rId11"/>
  </sheets>
  <definedNames>
    <definedName name="_Hlk71365834" localSheetId="1">'Peļņas vai zaudējumu pārskats'!$B$8</definedName>
    <definedName name="_Toc506281143" localSheetId="9">'Pielikumi Nr.11-14'!$A$40</definedName>
    <definedName name="_Toc506281143" localSheetId="10">'Pielikumi Nr.15-24'!$A$71</definedName>
    <definedName name="_Toc506281143" localSheetId="6">'Pielikumi Nr.2-7'!$A$35</definedName>
    <definedName name="_Toc506281143" localSheetId="5">'Pielikums Nr.1'!#REF!</definedName>
    <definedName name="_Toc506281143" localSheetId="8">'Pielikums Nr.10'!$A$33</definedName>
    <definedName name="_Toc506281145" localSheetId="7">'Pielikumi Nr.8, 9'!$A$2</definedName>
    <definedName name="_Toc506297406" localSheetId="9">'Pielikumi Nr.11-14'!$A$2</definedName>
    <definedName name="_Toc506297406" localSheetId="10">'Pielikumi Nr.15-24'!$A$2</definedName>
    <definedName name="_Toc506297406" localSheetId="6">'Pielikumi Nr.2-7'!$A$2</definedName>
    <definedName name="_Toc506297406" localSheetId="7">'Pielikumi Nr.8, 9'!$A$2</definedName>
    <definedName name="_Toc506297406" localSheetId="5">'Pielikums Nr.1'!$A$2</definedName>
    <definedName name="_Toc506297406" localSheetId="8">'Pielikums Nr.10'!$A$2</definedName>
    <definedName name="_Toc70520890" localSheetId="1">'Peļņas vai zaudējumu pārskats'!$A$18</definedName>
    <definedName name="_Toc70520891" localSheetId="2">'Pārskats par finanšu stāvokli'!$A$2</definedName>
    <definedName name="_Toc70520892" localSheetId="4">'Pārskats par izm.pašu kapitālā'!$A$2</definedName>
    <definedName name="_Toc70520893" localSheetId="3">'Naudas plūsmas pārskats'!$A$2</definedName>
    <definedName name="_Toc71757631" localSheetId="1">'Peļņas vai zaudējumu pārskats'!$B$2</definedName>
    <definedName name="_Toc71757632" localSheetId="1">'Peļņas vai zaudējumu pārskats'!$B$18</definedName>
    <definedName name="_Toc71757636" localSheetId="3">'Naudas plūsmas pārskats'!$B$2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6" i="5" l="1"/>
  <c r="D18" i="5"/>
  <c r="D135" i="14"/>
  <c r="C135" i="14"/>
  <c r="H13" i="4"/>
  <c r="F18" i="4"/>
  <c r="G18" i="4"/>
  <c r="H18" i="4"/>
  <c r="I18" i="4"/>
  <c r="F20" i="4"/>
  <c r="G20" i="4"/>
  <c r="H20" i="4"/>
  <c r="I20" i="4"/>
  <c r="F11" i="4"/>
  <c r="G11" i="4"/>
  <c r="H11" i="4"/>
  <c r="I11" i="4"/>
  <c r="J11" i="4"/>
  <c r="E20" i="4"/>
  <c r="E18" i="4"/>
  <c r="E13" i="4"/>
  <c r="E11" i="4"/>
  <c r="E9" i="2"/>
  <c r="E10" i="2"/>
  <c r="E6" i="2"/>
  <c r="E7" i="2"/>
  <c r="F6" i="16" l="1"/>
  <c r="F7" i="16"/>
  <c r="F8" i="16"/>
  <c r="D29" i="2" l="1"/>
  <c r="H16" i="4" l="1"/>
  <c r="D24" i="1" s="1"/>
  <c r="D89" i="14"/>
  <c r="D29" i="13"/>
  <c r="C29" i="13"/>
  <c r="J16" i="4" l="1"/>
  <c r="F37" i="15"/>
  <c r="E37" i="15"/>
  <c r="D37" i="15"/>
  <c r="C37" i="15"/>
  <c r="D3" i="13"/>
  <c r="C3" i="13"/>
  <c r="F38" i="15" l="1"/>
  <c r="E38" i="15"/>
  <c r="D38" i="15"/>
  <c r="C38" i="15"/>
  <c r="C35" i="15"/>
  <c r="D35" i="15"/>
  <c r="E35" i="15"/>
  <c r="F35" i="15"/>
  <c r="C36" i="15"/>
  <c r="D36" i="15"/>
  <c r="E36" i="15"/>
  <c r="F36" i="15"/>
  <c r="F34" i="15"/>
  <c r="E34" i="15"/>
  <c r="D34" i="15"/>
  <c r="C34" i="15"/>
  <c r="C49" i="13"/>
  <c r="D23" i="13"/>
  <c r="C23" i="13"/>
  <c r="D128" i="14" l="1"/>
  <c r="C128" i="14"/>
  <c r="C103" i="14"/>
  <c r="D29" i="14"/>
  <c r="D41" i="13"/>
  <c r="C41" i="13"/>
  <c r="C17" i="8"/>
  <c r="D17" i="8"/>
  <c r="E17" i="8"/>
  <c r="F17" i="8"/>
  <c r="C18" i="8"/>
  <c r="D18" i="8"/>
  <c r="E18" i="8"/>
  <c r="F18" i="8"/>
  <c r="J72" i="8"/>
  <c r="K72" i="8"/>
  <c r="L72" i="8"/>
  <c r="M72" i="8"/>
  <c r="D72" i="8"/>
  <c r="E72" i="8"/>
  <c r="F72" i="8"/>
  <c r="G72" i="8"/>
  <c r="H72" i="8"/>
  <c r="I72" i="8"/>
  <c r="C72" i="8"/>
  <c r="D64" i="8"/>
  <c r="E64" i="8"/>
  <c r="F64" i="8"/>
  <c r="G64" i="8"/>
  <c r="H64" i="8"/>
  <c r="I64" i="8"/>
  <c r="J64" i="8"/>
  <c r="K64" i="8"/>
  <c r="L64" i="8"/>
  <c r="C64" i="8"/>
  <c r="A79" i="8"/>
  <c r="B78" i="8"/>
  <c r="A78" i="8"/>
  <c r="F31" i="8"/>
  <c r="F32" i="8"/>
  <c r="F25" i="8"/>
  <c r="F26" i="8"/>
  <c r="F27" i="8"/>
  <c r="F24" i="8"/>
  <c r="D30" i="8"/>
  <c r="E30" i="8"/>
  <c r="C30" i="8"/>
  <c r="D23" i="8"/>
  <c r="E23" i="8"/>
  <c r="C23" i="8"/>
  <c r="B34" i="8"/>
  <c r="A34" i="8"/>
  <c r="B33" i="8"/>
  <c r="A33" i="8"/>
  <c r="B23" i="8"/>
  <c r="B30" i="8" s="1"/>
  <c r="A23" i="8"/>
  <c r="A30" i="8" s="1"/>
  <c r="F23" i="8" l="1"/>
  <c r="F30" i="8"/>
  <c r="F34" i="8" s="1"/>
  <c r="C33" i="8"/>
  <c r="C23" i="6"/>
  <c r="D23" i="6"/>
  <c r="C16" i="6" l="1"/>
  <c r="D16" i="6"/>
  <c r="D9" i="6" l="1"/>
  <c r="D7" i="6"/>
  <c r="H17" i="4" l="1"/>
  <c r="J19" i="4"/>
  <c r="D9" i="11" l="1"/>
  <c r="D15" i="11"/>
  <c r="E34" i="5" l="1"/>
  <c r="E27" i="5"/>
  <c r="E17" i="5"/>
  <c r="E20" i="5" s="1"/>
  <c r="E35" i="5" l="1"/>
  <c r="E37" i="5" s="1"/>
  <c r="D36" i="5" s="1"/>
  <c r="E14" i="4"/>
  <c r="F14" i="4"/>
  <c r="G14" i="4"/>
  <c r="H14" i="4"/>
  <c r="I14" i="4"/>
  <c r="J14" i="4"/>
  <c r="D14" i="4"/>
  <c r="E46" i="2"/>
  <c r="E36" i="2"/>
  <c r="E30" i="2"/>
  <c r="E47" i="2" s="1"/>
  <c r="D16" i="2"/>
  <c r="E16" i="2"/>
  <c r="E21" i="2" s="1"/>
  <c r="E14" i="2"/>
  <c r="E12" i="1"/>
  <c r="E14" i="1" s="1"/>
  <c r="E16" i="1" s="1"/>
  <c r="M67" i="8"/>
  <c r="C74" i="14"/>
  <c r="M65" i="8"/>
  <c r="M66" i="8"/>
  <c r="M68" i="8"/>
  <c r="M69" i="8"/>
  <c r="E77" i="8"/>
  <c r="F77" i="8"/>
  <c r="G77" i="8"/>
  <c r="H77" i="8"/>
  <c r="I77" i="8"/>
  <c r="J77" i="8"/>
  <c r="K77" i="8"/>
  <c r="I21" i="4" l="1"/>
  <c r="E22" i="2"/>
  <c r="D21" i="4"/>
  <c r="F21" i="4"/>
  <c r="G21" i="4"/>
  <c r="L70" i="8"/>
  <c r="I78" i="8"/>
  <c r="H70" i="8"/>
  <c r="H79" i="8" s="1"/>
  <c r="F70" i="8"/>
  <c r="F79" i="8" s="1"/>
  <c r="E70" i="8"/>
  <c r="E79" i="8" s="1"/>
  <c r="D70" i="8"/>
  <c r="G78" i="8"/>
  <c r="G70" i="8"/>
  <c r="G79" i="8" s="1"/>
  <c r="J70" i="8"/>
  <c r="J79" i="8" s="1"/>
  <c r="J78" i="8"/>
  <c r="L77" i="8"/>
  <c r="D77" i="8"/>
  <c r="M74" i="8"/>
  <c r="M75" i="8"/>
  <c r="M76" i="8"/>
  <c r="M73" i="8"/>
  <c r="H78" i="8" l="1"/>
  <c r="L78" i="8"/>
  <c r="F78" i="8"/>
  <c r="I70" i="8"/>
  <c r="I79" i="8" s="1"/>
  <c r="L79" i="8"/>
  <c r="D79" i="8"/>
  <c r="E78" i="8"/>
  <c r="D78" i="8"/>
  <c r="K78" i="8"/>
  <c r="K70" i="8"/>
  <c r="K79" i="8" s="1"/>
  <c r="D33" i="8"/>
  <c r="E25" i="1" l="1"/>
  <c r="D25" i="1"/>
  <c r="E33" i="8"/>
  <c r="F33" i="8" s="1"/>
  <c r="B77" i="8" l="1"/>
  <c r="A77" i="8"/>
  <c r="B64" i="8"/>
  <c r="B72" i="8" s="1"/>
  <c r="A64" i="8"/>
  <c r="A72" i="8" s="1"/>
  <c r="E3" i="5"/>
  <c r="D3" i="6" s="1"/>
  <c r="D3" i="5"/>
  <c r="C3" i="6" s="1"/>
  <c r="E19" i="1"/>
  <c r="D19" i="1"/>
  <c r="B1" i="14"/>
  <c r="A1" i="14"/>
  <c r="B1" i="13"/>
  <c r="A1" i="13"/>
  <c r="B1" i="11"/>
  <c r="A1" i="11"/>
  <c r="B1" i="8"/>
  <c r="A1" i="8"/>
  <c r="B1" i="6"/>
  <c r="A1" i="6"/>
  <c r="B1" i="5"/>
  <c r="A1" i="5"/>
  <c r="B1" i="4"/>
  <c r="A1" i="4"/>
  <c r="A1" i="2"/>
  <c r="B1" i="2"/>
  <c r="C18" i="6" l="1"/>
  <c r="C26" i="6" s="1"/>
  <c r="C36" i="6" s="1"/>
  <c r="C53" i="6" s="1"/>
  <c r="C62" i="6" s="1"/>
  <c r="C12" i="6"/>
  <c r="D18" i="6"/>
  <c r="D26" i="6" s="1"/>
  <c r="D36" i="6" s="1"/>
  <c r="D53" i="6" s="1"/>
  <c r="D62" i="6" s="1"/>
  <c r="D12" i="6"/>
  <c r="C11" i="13"/>
  <c r="C18" i="13" s="1"/>
  <c r="C3" i="14"/>
  <c r="C26" i="14" s="1"/>
  <c r="C36" i="14" s="1"/>
  <c r="C46" i="14" s="1"/>
  <c r="C54" i="14" s="1"/>
  <c r="C60" i="14" s="1"/>
  <c r="C76" i="14" s="1"/>
  <c r="C87" i="14" s="1"/>
  <c r="C96" i="14" s="1"/>
  <c r="C112" i="14" s="1"/>
  <c r="C123" i="14" s="1"/>
  <c r="C131" i="14" s="1"/>
  <c r="D11" i="13"/>
  <c r="D18" i="13" s="1"/>
  <c r="D3" i="14"/>
  <c r="D26" i="14" s="1"/>
  <c r="D36" i="14" s="1"/>
  <c r="D46" i="14" s="1"/>
  <c r="D54" i="14" s="1"/>
  <c r="D60" i="14" s="1"/>
  <c r="D69" i="14" s="1"/>
  <c r="D74" i="14"/>
  <c r="D32" i="13" l="1"/>
  <c r="D45" i="13" s="1"/>
  <c r="D25" i="13"/>
  <c r="C32" i="13"/>
  <c r="C45" i="13" s="1"/>
  <c r="C25" i="13"/>
  <c r="D76" i="14"/>
  <c r="D87" i="14" s="1"/>
  <c r="D96" i="14" s="1"/>
  <c r="D112" i="14" s="1"/>
  <c r="D123" i="14" s="1"/>
  <c r="D131" i="14" s="1"/>
  <c r="C69" i="14"/>
  <c r="B1" i="16" l="1"/>
  <c r="A1" i="16"/>
  <c r="B1" i="15"/>
  <c r="A1" i="15"/>
  <c r="C9" i="6" l="1"/>
  <c r="C7" i="6"/>
  <c r="D36" i="13"/>
  <c r="C36" i="13"/>
  <c r="C42" i="13" s="1"/>
  <c r="D42" i="13" l="1"/>
  <c r="C10" i="6"/>
  <c r="D10" i="6"/>
  <c r="D18" i="14"/>
  <c r="D23" i="14" s="1"/>
  <c r="C18" i="14"/>
  <c r="C23" i="14" s="1"/>
  <c r="F51" i="16" l="1"/>
  <c r="F46" i="16"/>
  <c r="F38" i="16"/>
  <c r="F39" i="16"/>
  <c r="F32" i="16"/>
  <c r="F33" i="16"/>
  <c r="F19" i="16"/>
  <c r="F20" i="16"/>
  <c r="F21" i="16"/>
  <c r="F22" i="16"/>
  <c r="F23" i="16"/>
  <c r="F24" i="16"/>
  <c r="F25" i="16"/>
  <c r="F26" i="16"/>
  <c r="F27" i="16"/>
  <c r="F9" i="16"/>
  <c r="F10" i="16"/>
  <c r="F11" i="16"/>
  <c r="F12" i="16"/>
  <c r="F13" i="16"/>
  <c r="F14" i="16"/>
  <c r="C116" i="14" l="1"/>
  <c r="D116" i="14"/>
  <c r="D93" i="14" l="1"/>
  <c r="C93" i="14"/>
  <c r="C77" i="8" l="1"/>
  <c r="D49" i="13" l="1"/>
  <c r="D21" i="2"/>
  <c r="D108" i="14" l="1"/>
  <c r="D99" i="14"/>
  <c r="C108" i="14"/>
  <c r="C99" i="14"/>
  <c r="D109" i="14" l="1"/>
  <c r="C109" i="14"/>
  <c r="D51" i="14"/>
  <c r="C48" i="14" s="1"/>
  <c r="C51" i="14" s="1"/>
  <c r="D119" i="14" l="1"/>
  <c r="C119" i="14"/>
  <c r="D84" i="14"/>
  <c r="C77" i="14" s="1"/>
  <c r="C84" i="14" s="1"/>
  <c r="D66" i="14"/>
  <c r="C62" i="14" s="1"/>
  <c r="C66" i="14" s="1"/>
  <c r="D58" i="14"/>
  <c r="C58" i="14"/>
  <c r="D44" i="14"/>
  <c r="C38" i="14" s="1"/>
  <c r="C44" i="14" s="1"/>
  <c r="D33" i="14"/>
  <c r="C33" i="14"/>
  <c r="C29" i="14"/>
  <c r="D8" i="14"/>
  <c r="C8" i="14"/>
  <c r="D15" i="13"/>
  <c r="C13" i="13" s="1"/>
  <c r="C15" i="13" s="1"/>
  <c r="D9" i="13"/>
  <c r="C9" i="13"/>
  <c r="C11" i="11"/>
  <c r="C6" i="11"/>
  <c r="C9" i="11" s="1"/>
  <c r="D55" i="13"/>
  <c r="D56" i="13" s="1"/>
  <c r="C55" i="13"/>
  <c r="C56" i="13" s="1"/>
  <c r="D69" i="6"/>
  <c r="C69" i="6"/>
  <c r="D58" i="6"/>
  <c r="C58" i="6"/>
  <c r="D49" i="6"/>
  <c r="C49" i="6"/>
  <c r="D43" i="6"/>
  <c r="C43" i="6"/>
  <c r="D33" i="6"/>
  <c r="C33" i="6"/>
  <c r="D34" i="5"/>
  <c r="D27" i="5"/>
  <c r="D46" i="2"/>
  <c r="D36" i="2"/>
  <c r="D30" i="2"/>
  <c r="D14" i="2"/>
  <c r="E21" i="1"/>
  <c r="E26" i="1" s="1"/>
  <c r="D12" i="1"/>
  <c r="D14" i="1" s="1"/>
  <c r="D47" i="2" l="1"/>
  <c r="D16" i="1"/>
  <c r="E15" i="4" s="1"/>
  <c r="J15" i="4" s="1"/>
  <c r="J18" i="4" s="1"/>
  <c r="D5" i="5"/>
  <c r="D20" i="5" s="1"/>
  <c r="D35" i="5" s="1"/>
  <c r="C70" i="8"/>
  <c r="M77" i="8"/>
  <c r="C34" i="8"/>
  <c r="E28" i="8"/>
  <c r="D22" i="2"/>
  <c r="C120" i="14"/>
  <c r="C34" i="14"/>
  <c r="D120" i="14"/>
  <c r="D34" i="14"/>
  <c r="D21" i="1" l="1"/>
  <c r="D26" i="1" s="1"/>
  <c r="E21" i="4"/>
  <c r="C28" i="8"/>
  <c r="C35" i="8" s="1"/>
  <c r="M64" i="8"/>
  <c r="M78" i="8" s="1"/>
  <c r="D28" i="8"/>
  <c r="D35" i="8" s="1"/>
  <c r="D34" i="8"/>
  <c r="D37" i="5"/>
  <c r="C79" i="8"/>
  <c r="C78" i="8"/>
  <c r="E35" i="8"/>
  <c r="E34" i="8"/>
  <c r="F28" i="8"/>
  <c r="F35" i="8" s="1"/>
  <c r="M70" i="8" l="1"/>
  <c r="M79" i="8" s="1"/>
  <c r="C15" i="11"/>
  <c r="H21" i="4" l="1"/>
  <c r="J20" i="4"/>
  <c r="J21" i="4" s="1"/>
</calcChain>
</file>

<file path=xl/sharedStrings.xml><?xml version="1.0" encoding="utf-8"?>
<sst xmlns="http://schemas.openxmlformats.org/spreadsheetml/2006/main" count="1197" uniqueCount="765">
  <si>
    <t>Galvenie darbības rādītāji</t>
  </si>
  <si>
    <t>Key operational indicators</t>
  </si>
  <si>
    <t>01.01.2020 -</t>
  </si>
  <si>
    <t>01.01.2021 -</t>
  </si>
  <si>
    <t>01.01.2022 -</t>
  </si>
  <si>
    <t>01.01.2023 -</t>
  </si>
  <si>
    <t>01.01.2024 -</t>
  </si>
  <si>
    <t xml:space="preserve">Δ </t>
  </si>
  <si>
    <t>%</t>
  </si>
  <si>
    <t xml:space="preserve">Pārvadītā dabasgāze </t>
  </si>
  <si>
    <t>Transmitted natural gas</t>
  </si>
  <si>
    <t>TWh</t>
  </si>
  <si>
    <t>-13 %</t>
  </si>
  <si>
    <t>Latvijā patērētās dabasgāzes apjoms*</t>
  </si>
  <si>
    <t>Volume of natural gas consumed in Latvia*</t>
  </si>
  <si>
    <t>7 %</t>
  </si>
  <si>
    <t>Inčukalna PGK uzglabātās dabasgāzes apjoms pārskata gada beigās**</t>
  </si>
  <si>
    <t>Inčukalns UGS filling at the end of reporting year**</t>
  </si>
  <si>
    <t>-9 %</t>
  </si>
  <si>
    <t xml:space="preserve">Izņemtās dabasgāzes apjoms no Inčukalna PGK </t>
  </si>
  <si>
    <t>Volume of natural gas withdrawn from Inčukalns UGS</t>
  </si>
  <si>
    <t>49 %</t>
  </si>
  <si>
    <t>Ieņēmumi no pamatdarbības***</t>
  </si>
  <si>
    <t>Net turnover***</t>
  </si>
  <si>
    <t>'000 EUR</t>
  </si>
  <si>
    <t>24 %</t>
  </si>
  <si>
    <t>EBITDA</t>
  </si>
  <si>
    <t>34 %</t>
  </si>
  <si>
    <t>Neto peļņa</t>
  </si>
  <si>
    <t>Net profit</t>
  </si>
  <si>
    <t>Kopējie aktīvi</t>
  </si>
  <si>
    <t>Total assets</t>
  </si>
  <si>
    <t>Investīcijas</t>
  </si>
  <si>
    <t>Investments</t>
  </si>
  <si>
    <t>42 %</t>
  </si>
  <si>
    <t>Nolietojums un amortizācija</t>
  </si>
  <si>
    <t>Depreciation and amortisation</t>
  </si>
  <si>
    <t>EBITDA rentabilitāte</t>
  </si>
  <si>
    <t>EBITDA profitability</t>
  </si>
  <si>
    <t>Neto peļņas rentabilitāte</t>
  </si>
  <si>
    <t>Net profitability</t>
  </si>
  <si>
    <t>Pašu kapitāla atdeve (ROE)</t>
  </si>
  <si>
    <t>Return on Equity ratio (ROE)</t>
  </si>
  <si>
    <t>Pašu kapitāla pietiekamība****</t>
  </si>
  <si>
    <t>Shareholders' equity ratio****</t>
  </si>
  <si>
    <t>-</t>
  </si>
  <si>
    <t>Saistību slogs (Neto aizņēmumi / EBITDA)*****</t>
  </si>
  <si>
    <t>Net debt to EBITDA ratio*****</t>
  </si>
  <si>
    <t>coef.</t>
  </si>
  <si>
    <t>Saistību apkalpošanas koeficients (DSCR)******</t>
  </si>
  <si>
    <t>Debt-service Coverage Ratio (DSCR)******</t>
  </si>
  <si>
    <t>Vidējais darbinieku skaits</t>
  </si>
  <si>
    <t>Average number of employees</t>
  </si>
  <si>
    <t>amount</t>
  </si>
  <si>
    <t>* Dabasgāzes sadales sistēmā ievadītais dabasgāzes apjoms</t>
  </si>
  <si>
    <t>* Volume of natural gas injected into the distribution system</t>
  </si>
  <si>
    <t>** Ieskaitot energoapgādes drošuma rezervi</t>
  </si>
  <si>
    <t>** Including energy supply security reserves</t>
  </si>
  <si>
    <t>*** Salīdzinošo periodu dati pārklasificēti, lai būtu salīdzināmi ar 2023. gada datiem</t>
  </si>
  <si>
    <t>*** Comparative figures reclassified to be comparable with 2023 figures</t>
  </si>
  <si>
    <t>Kredītlīguma nosacījumi:</t>
  </si>
  <si>
    <t>Financial covenants:</t>
  </si>
  <si>
    <t>**** Pašu kapitāla pietiekamības koef.</t>
  </si>
  <si>
    <t>**** Shareholders' equity ratio</t>
  </si>
  <si>
    <t>&gt;50%</t>
  </si>
  <si>
    <t>***** Saistību sloga koef.</t>
  </si>
  <si>
    <t>***** Net debt to EBITDA ratio</t>
  </si>
  <si>
    <t>&lt; 5</t>
  </si>
  <si>
    <t>****** Saistību apkalpošanas koeficients (DSCR)</t>
  </si>
  <si>
    <t>****** Debt-service Coverage Ratio (DSCR)</t>
  </si>
  <si>
    <t>&gt;1.2</t>
  </si>
  <si>
    <t>Galvenie finanšu rādītāji</t>
  </si>
  <si>
    <t>Main financial indicators</t>
  </si>
  <si>
    <t>2024  / 31.12.2024</t>
  </si>
  <si>
    <t>2023  / 31.12.2023</t>
  </si>
  <si>
    <t>Δ 
%</t>
  </si>
  <si>
    <r>
      <t>EUR'000</t>
    </r>
    <r>
      <rPr>
        <sz val="11"/>
        <rFont val="Calibri"/>
        <family val="2"/>
      </rPr>
      <t> </t>
    </r>
  </si>
  <si>
    <r>
      <t>EUR’000</t>
    </r>
    <r>
      <rPr>
        <sz val="11"/>
        <rFont val="Calibri"/>
        <family val="2"/>
      </rPr>
      <t> </t>
    </r>
  </si>
  <si>
    <t>Pamatdarbības ieņēmumi</t>
  </si>
  <si>
    <t>Net turnover</t>
  </si>
  <si>
    <t>EBITDA </t>
  </si>
  <si>
    <t>Neto peļņa </t>
  </si>
  <si>
    <t>Aktīvu kopsumma  </t>
  </si>
  <si>
    <t>AS "CONEXUS BALTIC GRID" 2024. GADA PĀRSKATS</t>
  </si>
  <si>
    <t>AS "CONEXUS BALTIC GRID" ANNUAL REPORT FOR 2024</t>
  </si>
  <si>
    <t>Peļņas vai zaudējumu pārskats </t>
  </si>
  <si>
    <t>Profit or loss statement</t>
  </si>
  <si>
    <r>
      <t> </t>
    </r>
    <r>
      <rPr>
        <sz val="11"/>
        <rFont val="Calibri"/>
        <family val="2"/>
        <scheme val="minor"/>
      </rPr>
      <t> </t>
    </r>
  </si>
  <si>
    <t> Pielikums/Note</t>
  </si>
  <si>
    <t>EUR </t>
  </si>
  <si>
    <t>Revenue</t>
  </si>
  <si>
    <t>Pārējie ieņēmumi </t>
  </si>
  <si>
    <t>Other income</t>
  </si>
  <si>
    <t>Uzturēšanas un ekspluatācijas izmaksas </t>
  </si>
  <si>
    <t>Maintenance and operating costs</t>
  </si>
  <si>
    <t>Personāla izmaksas </t>
  </si>
  <si>
    <t>Personnel expenses</t>
  </si>
  <si>
    <t>Pārējās saimnieciskās darbības izmaksas </t>
  </si>
  <si>
    <t>Other operating costs</t>
  </si>
  <si>
    <t>Nolietojums, amortizācija un pamatlīdzekļu vērtības samazinājums </t>
  </si>
  <si>
    <t>Depreciation, amortisation, and PPE impairment</t>
  </si>
  <si>
    <t>8,9,10</t>
  </si>
  <si>
    <r>
      <t>Saimnieciskās darbības peļņa</t>
    </r>
    <r>
      <rPr>
        <sz val="11"/>
        <rFont val="Calibri"/>
        <family val="2"/>
        <scheme val="minor"/>
      </rPr>
      <t> </t>
    </r>
  </si>
  <si>
    <t>Operating profit</t>
  </si>
  <si>
    <t>Finanšu izdevumi, neto</t>
  </si>
  <si>
    <t>Financial costs, net</t>
  </si>
  <si>
    <r>
      <t>Peļņa pirms nodokļiem</t>
    </r>
    <r>
      <rPr>
        <sz val="11"/>
        <rFont val="Calibri"/>
        <family val="2"/>
        <scheme val="minor"/>
      </rPr>
      <t> </t>
    </r>
  </si>
  <si>
    <t>Profit before tax</t>
  </si>
  <si>
    <t>Uzņēmumu ienākuma nodoklis </t>
  </si>
  <si>
    <t>Corporate income tax</t>
  </si>
  <si>
    <r>
      <rPr>
        <b/>
        <sz val="11"/>
        <color rgb="FF000000"/>
        <rFont val="Calibri"/>
        <family val="2"/>
        <charset val="186"/>
        <scheme val="minor"/>
      </rPr>
      <t>Pārskata gada peļņa</t>
    </r>
    <r>
      <rPr>
        <sz val="11"/>
        <color rgb="FF000000"/>
        <rFont val="Calibri"/>
        <family val="2"/>
        <charset val="186"/>
        <scheme val="minor"/>
      </rPr>
      <t> </t>
    </r>
  </si>
  <si>
    <t>Profit for the year</t>
  </si>
  <si>
    <t>Apvienotais pārējo ienākumu pārskats</t>
  </si>
  <si>
    <t>Statement of other comprehensive income</t>
  </si>
  <si>
    <t> Pielikums/Note</t>
  </si>
  <si>
    <t>EUR</t>
  </si>
  <si>
    <t xml:space="preserve"> EUR </t>
  </si>
  <si>
    <t xml:space="preserve">Pārskata gada peļņa </t>
  </si>
  <si>
    <t>Citi apvienotie ienākumi / (zaudējumi)</t>
  </si>
  <si>
    <t>Other comprehensive income / (loss)</t>
  </si>
  <si>
    <t>Pēcnodarbinātības pabalstu pārvērtējumi aktuāra pieņēmumu izmaiņu rezultātā</t>
  </si>
  <si>
    <t>Revaluations of post - employment benefits as a result of changes in actuarial assumptions</t>
  </si>
  <si>
    <t>Pamatlīdzekļu pārvērtēšanas rezerves samazinājums</t>
  </si>
  <si>
    <t>Revaluation reserves decrease in property,
plant and equipment</t>
  </si>
  <si>
    <t>9, 15</t>
  </si>
  <si>
    <t xml:space="preserve">Kopā citi apvienotie zaudējumi, kas nav pārklasificējami uz pelņu vai zaudējumiem nākamajos periodos </t>
  </si>
  <si>
    <t>Total other comprehensive loss that will not be 
reclassified to profit or loss in subsequent 
periods</t>
  </si>
  <si>
    <t>Apvienotie ienākumi kopā</t>
  </si>
  <si>
    <t>Total comprehensive income</t>
  </si>
  <si>
    <t>Pārskats par finanšu stāvokli</t>
  </si>
  <si>
    <t>Statement of financial position</t>
  </si>
  <si>
    <t>AKTĪVI</t>
  </si>
  <si>
    <t>ASSETS</t>
  </si>
  <si>
    <t>Ilgtermiņa ieguldījumi</t>
  </si>
  <si>
    <t>Long-term investments</t>
  </si>
  <si>
    <t>Nemateriālie aktīvi</t>
  </si>
  <si>
    <t>Intangible assets</t>
  </si>
  <si>
    <t>Avansa maksājumi par nemateriālajiem aktīviem</t>
  </si>
  <si>
    <t>Advances for intangible assets</t>
  </si>
  <si>
    <t>Pamatlīdzekļi</t>
  </si>
  <si>
    <t>Property, plant and equipment</t>
  </si>
  <si>
    <t>Avansa maksājumi par pamatlīdzekļiem</t>
  </si>
  <si>
    <t>Advances for property, plant and equipment</t>
  </si>
  <si>
    <t>Ilgtermiņa nākamo periodu izdevumi</t>
  </si>
  <si>
    <t>Long-term deferred expenses</t>
  </si>
  <si>
    <t>Tiesības lietot aktīvus</t>
  </si>
  <si>
    <t>Right-of-use assets</t>
  </si>
  <si>
    <t>Ilgtermiņa ieguldījumi kopā</t>
  </si>
  <si>
    <t>Total long-term investments</t>
  </si>
  <si>
    <t>Apgrozāmie līdzekļi</t>
  </si>
  <si>
    <t>Current assets</t>
  </si>
  <si>
    <t>Krājumi</t>
  </si>
  <si>
    <t>Inventories</t>
  </si>
  <si>
    <t>Parādi no līgumiem ar klientiem</t>
  </si>
  <si>
    <t>Receivables from contracts with customers</t>
  </si>
  <si>
    <t>Pārējie debitori</t>
  </si>
  <si>
    <t>Other receivables</t>
  </si>
  <si>
    <t>Īstermiņa nākamo periodu izdevumi</t>
  </si>
  <si>
    <t>Short-term deferred expenses</t>
  </si>
  <si>
    <t>Nauda un tās ekvivalenti</t>
  </si>
  <si>
    <t>Cash and cash equivalents</t>
  </si>
  <si>
    <t>23, 27</t>
  </si>
  <si>
    <t>Apgrozāmie līdzekļi kopā</t>
  </si>
  <si>
    <t>Total current assets</t>
  </si>
  <si>
    <t>AKTĪVU KOPSUMMA</t>
  </si>
  <si>
    <t>TOTAL ASSETS</t>
  </si>
  <si>
    <t>SAISTĪBAS UN PAŠU KAPITĀLS</t>
  </si>
  <si>
    <t>EQUITY AND LIABILITIES</t>
  </si>
  <si>
    <t>Pašu kapitāls</t>
  </si>
  <si>
    <t>Equity</t>
  </si>
  <si>
    <t>Akciju kapitāls</t>
  </si>
  <si>
    <t>Share capital</t>
  </si>
  <si>
    <t>Pašu akcijas</t>
  </si>
  <si>
    <t>Own shares</t>
  </si>
  <si>
    <t>Rezerves</t>
  </si>
  <si>
    <t>Reserves</t>
  </si>
  <si>
    <t>Nesadalītā peļņa</t>
  </si>
  <si>
    <t>Retained earnings</t>
  </si>
  <si>
    <t>Pašu kapitāls kopā</t>
  </si>
  <si>
    <t>Total equity</t>
  </si>
  <si>
    <t>Ilgtermiņa saistības</t>
  </si>
  <si>
    <t>Non-current liabilities</t>
  </si>
  <si>
    <t>Aizņēmumi no kredītiestādēm</t>
  </si>
  <si>
    <t>Borrowings from credit institutions</t>
  </si>
  <si>
    <t>Nākamo periodu ieņēmumi</t>
  </si>
  <si>
    <t>Deferred income</t>
  </si>
  <si>
    <t>Uzkrājumi pēcnodarbinātības pabalstiem un koplīguma izmaksām</t>
  </si>
  <si>
    <t>Employee benefit obligations</t>
  </si>
  <si>
    <t>Ilgtermiņa nomas saistības</t>
  </si>
  <si>
    <t>Non-current lease liabilities</t>
  </si>
  <si>
    <t>Ilgtermiņa saistības kopā</t>
  </si>
  <si>
    <t>Total non-current liabilities</t>
  </si>
  <si>
    <t>Īstermiņa saistības</t>
  </si>
  <si>
    <t>Current liabilities</t>
  </si>
  <si>
    <t>Parādi piegādātājiem un darbuzņēmējiem</t>
  </si>
  <si>
    <t>Trade payables</t>
  </si>
  <si>
    <t>Pārējās saistības</t>
  </si>
  <si>
    <t>Other liabilities</t>
  </si>
  <si>
    <t>Uzkrātās saistības</t>
  </si>
  <si>
    <t>Accrued liabilities</t>
  </si>
  <si>
    <t>Nākamo periodu ieņēmumi no līgumiem ar klientiem</t>
  </si>
  <si>
    <t>Deferred income from contracts with customers</t>
  </si>
  <si>
    <r>
      <t>Nākamo periodu ieņēmumi</t>
    </r>
    <r>
      <rPr>
        <sz val="11"/>
        <color rgb="FF000000"/>
        <rFont val="Calibri"/>
        <family val="2"/>
        <scheme val="minor"/>
      </rPr>
      <t>, pārējie</t>
    </r>
  </si>
  <si>
    <t>Deferred income, other</t>
  </si>
  <si>
    <t>No pircējiem saņemtie avansi</t>
  </si>
  <si>
    <t>Advances from customers</t>
  </si>
  <si>
    <t>Īstermiņa nomas saistības</t>
  </si>
  <si>
    <t>Current lease liabilities</t>
  </si>
  <si>
    <t>Īstermiņa saistības kopā</t>
  </si>
  <si>
    <t>Total current liabilities</t>
  </si>
  <si>
    <t>SAISTĪBU UN PAŠU KAPITĀLA KOPSUMMA</t>
  </si>
  <si>
    <t>TOTAL EQUITY AND LIABILITIES</t>
  </si>
  <si>
    <t>Naudas plūsmas pārskats</t>
  </si>
  <si>
    <t>Statement of cash flows</t>
  </si>
  <si>
    <t>Pielikums / Note</t>
  </si>
  <si>
    <t>Naudas plūsma no saimnieciskās darbības</t>
  </si>
  <si>
    <r>
      <t>Cash flow</t>
    </r>
    <r>
      <rPr>
        <b/>
        <sz val="11"/>
        <color rgb="FF000000"/>
        <rFont val="Calibri"/>
        <family val="2"/>
        <scheme val="minor"/>
      </rPr>
      <t xml:space="preserve"> from operating activity</t>
    </r>
  </si>
  <si>
    <t xml:space="preserve">Peļņa pirms uzņēmumu ienākuma nodokļa </t>
  </si>
  <si>
    <t>Profit before corporate income tax</t>
  </si>
  <si>
    <t>Korekcijas:</t>
  </si>
  <si>
    <t>Adjustments:</t>
  </si>
  <si>
    <t>- pamatlīdzekļu nolietojums un vērtības samazinājums </t>
  </si>
  <si>
    <t>- depreciation and impairment of property, plant and equipment</t>
  </si>
  <si>
    <t>- tiesību lietot aktīvus nolietojums</t>
  </si>
  <si>
    <t>- depreciation of the right-of-use assets</t>
  </si>
  <si>
    <t>- nemateriālo ieguldījumu amortizācija</t>
  </si>
  <si>
    <t>- amortisation of intangible assets</t>
  </si>
  <si>
    <t>- (peļņa) / zaudējumi no pamatlīdzekļu izslēgšanas</t>
  </si>
  <si>
    <t>- loss / (profit) on disposal of PPEs</t>
  </si>
  <si>
    <t>3, 6</t>
  </si>
  <si>
    <t>- uzkrājumu izmaiņas</t>
  </si>
  <si>
    <t>- changes in provisions</t>
  </si>
  <si>
    <t>- ES līdzfinansējuma atzīšana ieņēmumos</t>
  </si>
  <si>
    <t>- amortisation of the EU co-financing</t>
  </si>
  <si>
    <t>- procentu izmaksas</t>
  </si>
  <si>
    <t>- interest expense</t>
  </si>
  <si>
    <t>- procentu ieņēmumi</t>
  </si>
  <si>
    <t>- interest income</t>
  </si>
  <si>
    <t>Izmaiņas saimnieciskajos aktīvos un saistībās:</t>
  </si>
  <si>
    <t>Changes in the working capital:</t>
  </si>
  <si>
    <t>- parādu no līgumiem ar klientiem, pārējo debitoru un nākamo periodu izdevumu (palielinājums) / samazinājums</t>
  </si>
  <si>
    <t>- (increase) / decrease of receivables from contracts with customers, other receivables and deferred expenses</t>
  </si>
  <si>
    <t>- krājumu samazinājums</t>
  </si>
  <si>
    <t>- decrease in inventories</t>
  </si>
  <si>
    <t>- nomas saistību, parādu piegādātājiem un darbuzņēmējiem, uzkrāto saistību, no pircējiem saņemto avansu un pārējo saistību palielinājums / (samazinājums)</t>
  </si>
  <si>
    <t>- increase / decrease of lease liabilities, trade payables, accrued liabilities, advances from customers and other liabilities</t>
  </si>
  <si>
    <t>Samaksātais uzņēmuma ienākuma nodoklis</t>
  </si>
  <si>
    <t>Corporate income tax paid</t>
  </si>
  <si>
    <t>Neto naudas plūsma no saimnieciskās darbības</t>
  </si>
  <si>
    <t>Net cash flow from operating activity</t>
  </si>
  <si>
    <t>Naudas plūsma no ieguldījumu darbības</t>
  </si>
  <si>
    <t>Cash flow from investing activity</t>
  </si>
  <si>
    <t>Pamatlīdzekļu iegāde</t>
  </si>
  <si>
    <t>Acquisition of property, plant and equipment</t>
  </si>
  <si>
    <t>Nemateriālo ieguldījumu iegāde</t>
  </si>
  <si>
    <t>Acquisition of intangible assets</t>
  </si>
  <si>
    <t>Pamatlīdzekļu pārdošanas rezultātā gūtie ienākumi</t>
  </si>
  <si>
    <t>Proceeds from the sale of property, plant and equipment items</t>
  </si>
  <si>
    <t>Saņemts ES līdzfinansējums</t>
  </si>
  <si>
    <t>Received EU co-financing</t>
  </si>
  <si>
    <t>Neto naudas plūsma no ieguldījumu darbības</t>
  </si>
  <si>
    <t>Net cash flow from investing activities</t>
  </si>
  <si>
    <t>Naudas plūsma no finansēšanas darbības</t>
  </si>
  <si>
    <t>Cash flow from financing activities</t>
  </si>
  <si>
    <t>Samaksātie procenti</t>
  </si>
  <si>
    <t>Interest paid</t>
  </si>
  <si>
    <t>Saņemtie aizņēmumi</t>
  </si>
  <si>
    <t>Borrowings received</t>
  </si>
  <si>
    <t>Aizņēmumu atmaksa</t>
  </si>
  <si>
    <t>Borrowings repaid</t>
  </si>
  <si>
    <t>Nomas maksājumi</t>
  </si>
  <si>
    <t>Lease payments</t>
  </si>
  <si>
    <t>Samaksātās dividendes</t>
  </si>
  <si>
    <t>Dividends paid</t>
  </si>
  <si>
    <t xml:space="preserve">Neto naudas plūsma no finansēšanas darbības </t>
  </si>
  <si>
    <t>Net cash flow from financing activity</t>
  </si>
  <si>
    <t>Neto naudas plūsma</t>
  </si>
  <si>
    <t>Net cash flow</t>
  </si>
  <si>
    <t>Nauda un tās ekvivalenti pārskata gada sākumā</t>
  </si>
  <si>
    <t>Cash and cash equivalents at the beginning of the reporting year</t>
  </si>
  <si>
    <t>Nauda un tās ekvivalenti pārskata gada beigās</t>
  </si>
  <si>
    <t>Cash and cash equivalents at the end of the reporting year</t>
  </si>
  <si>
    <t>Pārskats par izmaiņām pašu kapitālā</t>
  </si>
  <si>
    <t>Statement in changes of equity</t>
  </si>
  <si>
    <t>Pielikums</t>
  </si>
  <si>
    <t>Reorganizācijas rezerve</t>
  </si>
  <si>
    <t>Pamatlīdzekļu pārvērtēšanas rezerve</t>
  </si>
  <si>
    <t>Pēcnodarbinātības pabalstu pārvērtēšanas rezerve</t>
  </si>
  <si>
    <t>Kopā</t>
  </si>
  <si>
    <t>Note</t>
  </si>
  <si>
    <t>Reorganisation reserve</t>
  </si>
  <si>
    <t>PPE revaluation reserve</t>
  </si>
  <si>
    <t>Revaluation reserve for post-employment benefits</t>
  </si>
  <si>
    <t>Total</t>
  </si>
  <si>
    <t xml:space="preserve"> </t>
  </si>
  <si>
    <t>Sākuma atlikums 01.01.2023</t>
  </si>
  <si>
    <t>Opening balance at 01.01.2023</t>
  </si>
  <si>
    <t>Pārskata gada peļņa</t>
  </si>
  <si>
    <t>Pārskata gada pārējie visaptverošie ienākumi</t>
  </si>
  <si>
    <t>Other comprehensive income for the reporting year</t>
  </si>
  <si>
    <t>Kopā pārskata gada visaptverošie ienākumi</t>
  </si>
  <si>
    <t>Total comprehensive income for the year</t>
  </si>
  <si>
    <t>Dividendes</t>
  </si>
  <si>
    <t>Dividends</t>
  </si>
  <si>
    <t>Pārvērtēšanas rezerves samazinājums</t>
  </si>
  <si>
    <t>Kopā darījumi ar akcionāru un pārējās pašu kapitāla izmaiņas</t>
  </si>
  <si>
    <t>Total transactions with shareholders and other changes in equity</t>
  </si>
  <si>
    <t>2023. gada 31. decembrī</t>
  </si>
  <si>
    <t>As 31 December 2023</t>
  </si>
  <si>
    <t>2024. gada 31.decembrī</t>
  </si>
  <si>
    <t>As 31 December 2024</t>
  </si>
  <si>
    <t>1. Segmentu informācija</t>
  </si>
  <si>
    <t>1. Segment information</t>
  </si>
  <si>
    <t>2024. gada segmentu peļņas vai zaudējumu aprēķini:</t>
  </si>
  <si>
    <t>Segment income statements for 2024:</t>
  </si>
  <si>
    <t>Pārvade</t>
  </si>
  <si>
    <t>Uzglabāšana</t>
  </si>
  <si>
    <t>Kopā Conexus</t>
  </si>
  <si>
    <t>Starpības starp segmentu kopsummu un kopā Conexus</t>
  </si>
  <si>
    <t>Ieņēmumi no pamatdarbības</t>
  </si>
  <si>
    <t>Pārējie ieņēmumi</t>
  </si>
  <si>
    <t>Uzturēšanas un ekspluatācijas izmaksas</t>
  </si>
  <si>
    <t>Personāla izmaksas</t>
  </si>
  <si>
    <t>Pārējās saimnieciskās darbības izmaksas</t>
  </si>
  <si>
    <t>Nolietojums, amortizācija un pamatlīdzekļu vērtības samazinājums</t>
  </si>
  <si>
    <t>Depreciation, amortisation, and impairment of property, plant and equipment</t>
  </si>
  <si>
    <t>Finanšu izdevumi</t>
  </si>
  <si>
    <t>Financial costs</t>
  </si>
  <si>
    <t>Uzņēmumu ienākuma nodoklis</t>
  </si>
  <si>
    <t>Pārskata perioda peļņa</t>
  </si>
  <si>
    <t>Profit for the reporting period</t>
  </si>
  <si>
    <t>2023. gada segmentu peļņas vai zaudējumu aprēķini:</t>
  </si>
  <si>
    <t>Segment income statements for 2023:</t>
  </si>
  <si>
    <t xml:space="preserve">Segmentu kopējie aktīvi 2024. gada 31. decembrī un investīcijas 2024. gadā: </t>
  </si>
  <si>
    <t>Total assets by segments on 31 December 2024 and investments during 2024:</t>
  </si>
  <si>
    <t>Segmenta aktīvi</t>
  </si>
  <si>
    <t>Segment assets</t>
  </si>
  <si>
    <t>Investīcijas pamatlīdzekļos un nemateriālajos aktīvos</t>
  </si>
  <si>
    <t>Investments in property, plant and equipment and intangible assets</t>
  </si>
  <si>
    <t xml:space="preserve">Segmentu kopējie aktīvi 2023. gada 31. decembrī un investīcijas 2023. gadā: </t>
  </si>
  <si>
    <t>Total assets by segments on 31 December 2023 and investments during 2023:</t>
  </si>
  <si>
    <t>Lielākie klienti</t>
  </si>
  <si>
    <t>Major customers</t>
  </si>
  <si>
    <t>2024. gada laikā gūtie pamatdarbības ieņēmumi no lielākajiem klientiem, kuri katrs individuāli pārstāv vismaz 10% no kopējiem Conexus pamatdarbības ieņēmumiem:</t>
  </si>
  <si>
    <t>Revenue generated during 2024 from major customers, each of whom individually represent at least 10% of Conexus’ total revenue:</t>
  </si>
  <si>
    <t>Starpība</t>
  </si>
  <si>
    <t>Pamatdarbības ieņēmumi no lielākajiem klientiem</t>
  </si>
  <si>
    <t>Revenue from major customers</t>
  </si>
  <si>
    <t>2023. gada laikā gūtie pamatdarbības ieņēmumi no lielākajiem klientiem, kuri katrs individuāli pārstāv vismaz 10% no kopējiem Conexus pamatdarbības ieņēmumiem:</t>
  </si>
  <si>
    <t>Revenue generated during 2023 from major customers, each of whom individually represent at least 10% of Conexus’ total revenue:</t>
  </si>
  <si>
    <t>2. Ieņēmumi</t>
  </si>
  <si>
    <t>Ieņēmumi no pārvades pakalpojumiem</t>
  </si>
  <si>
    <t>Revenue from transmission services</t>
  </si>
  <si>
    <t>Ieņēmumi no balansēšanas darbībām, neto</t>
  </si>
  <si>
    <t>Balancing income, net</t>
  </si>
  <si>
    <t>Ieņēmumi no uzglabāšanas pakalpojumiem</t>
  </si>
  <si>
    <t>Revenue from storage services</t>
  </si>
  <si>
    <t>Ieņēmumi no uzglabāšanas</t>
  </si>
  <si>
    <t>Revenue from storage</t>
  </si>
  <si>
    <t>Ieņēmumi no balansēšanas darbībām</t>
  </si>
  <si>
    <t>Balancing income</t>
  </si>
  <si>
    <t>Income from balancing activities </t>
  </si>
  <si>
    <t>Izdevumi no balansēšanas darbībām</t>
  </si>
  <si>
    <t>Cost of balancing activities</t>
  </si>
  <si>
    <t>3. Pārējie ieņēmumi</t>
  </si>
  <si>
    <t>Ieņēmumi no ES līdzfinansējuma</t>
  </si>
  <si>
    <t>Revenue from EU co-financing</t>
  </si>
  <si>
    <t>Citi ieņēmumi</t>
  </si>
  <si>
    <t>Neto ieņēmumi no pamatlīdzekļu atsavināšanas </t>
  </si>
  <si>
    <t>Net income from the disposal of PPE's</t>
  </si>
  <si>
    <t>4. Uzturēšanas un ekspluatācijas izmaksas</t>
  </si>
  <si>
    <t>Pārvades un uzglabāšanas sistēmas uzturēšanas pakalpojumi</t>
  </si>
  <si>
    <t>Transmission and storage system maintenance services</t>
  </si>
  <si>
    <t>Materiālu izmaksas</t>
  </si>
  <si>
    <t>Cost of materials</t>
  </si>
  <si>
    <t>Dabasgāzes izmaksas</t>
  </si>
  <si>
    <t>Cost of natural gas</t>
  </si>
  <si>
    <t>IT infrastruktūras uzturēšana</t>
  </si>
  <si>
    <t>Maintenance of IT infrastructure</t>
  </si>
  <si>
    <t>Transporta un mehānismu uzturēšana</t>
  </si>
  <si>
    <t>Maintenance of vehicles and machinery</t>
  </si>
  <si>
    <t>5. Personāla izmaksas</t>
  </si>
  <si>
    <t xml:space="preserve"> EUR</t>
  </si>
  <si>
    <t>Darba alga</t>
  </si>
  <si>
    <t>Salaries</t>
  </si>
  <si>
    <t>Valsts sociālās apdrošināšanas obligātās iemaksas</t>
  </si>
  <si>
    <t>State social insurance mandatory contributions</t>
  </si>
  <si>
    <t>Dzīvības, veselības un pensiju apdrošināšana</t>
  </si>
  <si>
    <t>Life, health, and pension insurance</t>
  </si>
  <si>
    <t>Pārējās personāla izmaksas</t>
  </si>
  <si>
    <t>Other personnel costs</t>
  </si>
  <si>
    <t>Uzkrātās personāla izmaksas PL izveidei</t>
  </si>
  <si>
    <t>Accrued personnel expenses for PPE creation</t>
  </si>
  <si>
    <t xml:space="preserve">  </t>
  </si>
  <si>
    <t>Including remuneration of the Management Board and Supervisory Council:</t>
  </si>
  <si>
    <t>Atlīdzība par darbu</t>
  </si>
  <si>
    <t>Remuneration for work</t>
  </si>
  <si>
    <t>Life, health and pension insurance</t>
  </si>
  <si>
    <t>The average number of employees</t>
  </si>
  <si>
    <t>6. Pārējās saimnieciskās darbības izmaksas</t>
  </si>
  <si>
    <t>Other operating expenses</t>
  </si>
  <si>
    <t>Nodokļi un nodevas*</t>
  </si>
  <si>
    <r>
      <t>Taxes and duties</t>
    </r>
    <r>
      <rPr>
        <sz val="11"/>
        <color rgb="FF000000"/>
        <rFont val="Calibri"/>
        <family val="2"/>
        <scheme val="minor"/>
      </rPr>
      <t>*</t>
    </r>
  </si>
  <si>
    <t>Biroja un citas administratīvās izmaksas</t>
  </si>
  <si>
    <t>Office and other administrative costs</t>
  </si>
  <si>
    <t>Neto zaudējumi no pamatlīdzekļu izslēgšanas</t>
  </si>
  <si>
    <t>Net loss on disposal of property, plant and equipment</t>
  </si>
  <si>
    <t>* Nekustamā īpašuma nodoklis, dabas resursu nodoklis, SPRK nodeva, valsts un pašvaldību nodevas, Uzņēmumu ienākuma nodoklis no nosacīti sadalītās peļņas</t>
  </si>
  <si>
    <t>* Real estate tax, Natural resources tax,PUC fee, State and municipal fees, Corporate income tax from deemed profit distribution</t>
  </si>
  <si>
    <t>7. Finanšu izdevumi, neto</t>
  </si>
  <si>
    <t>Financial expenses, net</t>
  </si>
  <si>
    <t>Procentu izmaksas</t>
  </si>
  <si>
    <t>Uzkrātās aizņēmumu izdevumu izmaksas</t>
  </si>
  <si>
    <t>Accrued loan expense costs</t>
  </si>
  <si>
    <t>Nomas procentu izdevumi</t>
  </si>
  <si>
    <t>Lease interest expense</t>
  </si>
  <si>
    <t>Ieņēmumi no procentiem par bankas kontu atlikumiem, depozītiem</t>
  </si>
  <si>
    <t>Gain of interest on bank account balances, deposits</t>
  </si>
  <si>
    <t>Izdevumi / (ieņēmumi) no valūtas kursu svārstībām</t>
  </si>
  <si>
    <t>Losses / (gain) from exchange rate fluctuations</t>
  </si>
  <si>
    <t>8.  Nemateriālie aktīvi</t>
  </si>
  <si>
    <t>Patenti, datorprogrammas, licences</t>
  </si>
  <si>
    <t>Līdzfinansētie aktīvi</t>
  </si>
  <si>
    <t>Nemateriālo ieguldījumu izveide</t>
  </si>
  <si>
    <t>KOPĀ</t>
  </si>
  <si>
    <t>Patents, software, licences</t>
  </si>
  <si>
    <t>Co-financed assets</t>
  </si>
  <si>
    <t>Intangible assets under developement</t>
  </si>
  <si>
    <t>TOTAL</t>
  </si>
  <si>
    <t>Sākotnējā vērtība</t>
  </si>
  <si>
    <t>Historical cost</t>
  </si>
  <si>
    <t>31.12.2022.</t>
  </si>
  <si>
    <t>Iegādāts</t>
  </si>
  <si>
    <t>Additions</t>
  </si>
  <si>
    <t>Pārklasificēts</t>
  </si>
  <si>
    <t>Transfers</t>
  </si>
  <si>
    <t>Norakstīts</t>
  </si>
  <si>
    <t>Disposals</t>
  </si>
  <si>
    <t>Pārvietots</t>
  </si>
  <si>
    <t>31.12.2023.</t>
  </si>
  <si>
    <t>Amortizācija</t>
  </si>
  <si>
    <t>Amortisation</t>
  </si>
  <si>
    <t>Aprēķināts</t>
  </si>
  <si>
    <t>Amortisation charge</t>
  </si>
  <si>
    <t>Uzskaites vērtība 31.12.2022.</t>
  </si>
  <si>
    <t>Net book value 31.12.2022</t>
  </si>
  <si>
    <t>Uzskaites vērtība 31.12.2023.</t>
  </si>
  <si>
    <t>Net book value 31.12.2023</t>
  </si>
  <si>
    <r>
      <t>EUR</t>
    </r>
    <r>
      <rPr>
        <b/>
        <sz val="11"/>
        <color rgb="FF000000"/>
        <rFont val="Calibri"/>
        <family val="2"/>
        <scheme val="minor"/>
      </rPr>
      <t> </t>
    </r>
  </si>
  <si>
    <t>31.12.2024.</t>
  </si>
  <si>
    <t>Uzskaites vērtība 31.12.2024.</t>
  </si>
  <si>
    <t>Net book value 31.12.2024</t>
  </si>
  <si>
    <t>9. Pamatlīdzekļi</t>
  </si>
  <si>
    <t>Zeme</t>
  </si>
  <si>
    <t>Ēkas, būves</t>
  </si>
  <si>
    <t>Tehnoloģiskās iekārtas un ierīces</t>
  </si>
  <si>
    <t>Pārējie pamatlīdzekļi</t>
  </si>
  <si>
    <t>Urbumi</t>
  </si>
  <si>
    <t>Gāzes pārsūknēšanas iekārtas</t>
  </si>
  <si>
    <t>Iekārtu automātiskās vadības sistēmas</t>
  </si>
  <si>
    <t>Drošības rezerves daļas</t>
  </si>
  <si>
    <t>Bufergāze</t>
  </si>
  <si>
    <t>Nepabeigto celtniecības objektu izmaksas</t>
  </si>
  <si>
    <t>Land</t>
  </si>
  <si>
    <t>Buildings, structures</t>
  </si>
  <si>
    <t>Plant and equipment</t>
  </si>
  <si>
    <t>Other property and equipment</t>
  </si>
  <si>
    <t>Wells</t>
  </si>
  <si>
    <t>Gas compression units</t>
  </si>
  <si>
    <t>Automatic equipment control systems</t>
  </si>
  <si>
    <t>Emergency spare parts</t>
  </si>
  <si>
    <t>Cushion gas</t>
  </si>
  <si>
    <t>Assets under construction</t>
  </si>
  <si>
    <t>Sākotnējā vai pārvērtētā vērtība</t>
  </si>
  <si>
    <t>Historical cost or revalued amount</t>
  </si>
  <si>
    <t>Reclassified</t>
  </si>
  <si>
    <t>Atzīts vērtības samazinājums pārvērtēšanas rezultātā</t>
  </si>
  <si>
    <t>Recognized impairment</t>
  </si>
  <si>
    <t>Uzkrātais nolietojums</t>
  </si>
  <si>
    <t>Accumulated depreciation</t>
  </si>
  <si>
    <t>Calculated</t>
  </si>
  <si>
    <t>Izslēgts pārvērtēšanas rezultātā</t>
  </si>
  <si>
    <t>Excluded as a result of revaluation</t>
  </si>
  <si>
    <t>Net balance value 31.12.2022</t>
  </si>
  <si>
    <t>Net balance value 31.12.2023</t>
  </si>
  <si>
    <t>Pamatlīdzekļi (Turpinājums)</t>
  </si>
  <si>
    <t>Property, plant and equipment (Continued)</t>
  </si>
  <si>
    <t>Net balance value 31.12.2024</t>
  </si>
  <si>
    <t>11. Noma</t>
  </si>
  <si>
    <t>Lease</t>
  </si>
  <si>
    <t>Atlikusī vērtība pārskata perioda sākumā</t>
  </si>
  <si>
    <t>Net book value at the beginning of the reporting period</t>
  </si>
  <si>
    <t>Atzītas izmaiņas nomas līgumos</t>
  </si>
  <si>
    <t>Recognised changes in lease agreements</t>
  </si>
  <si>
    <t>Peļņas vai zaudējumu aprēķinā atzītais nolietojums</t>
  </si>
  <si>
    <t>Depreciation recognised in the income statement</t>
  </si>
  <si>
    <t>Atlikusī vērtība perioda beigās</t>
  </si>
  <si>
    <t>Net book value at the end of the reporting period</t>
  </si>
  <si>
    <t>Nomas saistības</t>
  </si>
  <si>
    <t>Lease liabilities</t>
  </si>
  <si>
    <t>Atzīts nomas saistību samazinājums (veiktie maksājumi*)</t>
  </si>
  <si>
    <t xml:space="preserve">Recognised reduction of the lease liability (lease payments made*) </t>
  </si>
  <si>
    <t>Atzīti nomas procentu izdevumi</t>
  </si>
  <si>
    <t>Recognised lease interest expense</t>
  </si>
  <si>
    <t>Net balance value at 31.12.2023</t>
  </si>
  <si>
    <t>t.sk. ilgtermiņa nomas saistības</t>
  </si>
  <si>
    <t>Incl: Long-term lease liabilities</t>
  </si>
  <si>
    <t xml:space="preserve">         īstermiņa nomas saistības</t>
  </si>
  <si>
    <t xml:space="preserve">       Short-term lease liabilities</t>
  </si>
  <si>
    <t xml:space="preserve">* Naudas plūsmas pārskatā par 2024.gadu nomas maksājumi 27 204  EUR apmērā iekļauti finansēšanas darbības naudas plūsmā (31.12.2023.: 27 203 EUR). </t>
  </si>
  <si>
    <t>* in the cash flow statement for 2024, lease payments in the amount of EUR 27 204 are included in the cash flow from financing activities (31.12.2023: EUR 27 203)</t>
  </si>
  <si>
    <t>11. Krājumi</t>
  </si>
  <si>
    <t>Dabasgāze</t>
  </si>
  <si>
    <t>Natural gas</t>
  </si>
  <si>
    <t>Materiāli un rezerves daļas</t>
  </si>
  <si>
    <t>Materials and spare parts</t>
  </si>
  <si>
    <t>Avansa maksājumi par krājumiem</t>
  </si>
  <si>
    <t>Advance payments for inventories</t>
  </si>
  <si>
    <r>
      <t>Krājumu vērtības samazinājums līdz neto pā</t>
    </r>
    <r>
      <rPr>
        <sz val="11"/>
        <color rgb="FF000000"/>
        <rFont val="Calibri"/>
        <family val="2"/>
        <scheme val="minor"/>
      </rPr>
      <t>rdošanas vērtībai</t>
    </r>
  </si>
  <si>
    <t>Write-off of inventory to net realisable value</t>
  </si>
  <si>
    <t>Krājumu vērtības norakstījumi līdz neto pārdošanas vērtībai</t>
  </si>
  <si>
    <t xml:space="preserve">Norakstījumi perioda sākumā </t>
  </si>
  <si>
    <t>Write-offs at the beginning of the period</t>
  </si>
  <si>
    <t>Norakstījumi pārskata periodā</t>
  </si>
  <si>
    <t>Write-offs during the reporting period</t>
  </si>
  <si>
    <t>Norakstījumi perioda beigās</t>
  </si>
  <si>
    <t>Write-offs at the end of the period</t>
  </si>
  <si>
    <t>12. Parādi no līgumiem ar klientiem un no pircējiem saņemtie avansi</t>
  </si>
  <si>
    <t>Receivables from contracts with customers and advances from customers</t>
  </si>
  <si>
    <t>Parādi par dabasgāzes transportēšanu</t>
  </si>
  <si>
    <t>Debt for transportation of natural gas</t>
  </si>
  <si>
    <t>Parādi par dabasgāzes glabāšanu</t>
  </si>
  <si>
    <t>Debt for storage of natural gas</t>
  </si>
  <si>
    <t>Parādi par balansēšanas darbībām</t>
  </si>
  <si>
    <t>Debt for balancing activities</t>
  </si>
  <si>
    <r>
      <t>Parādi no līgumie</t>
    </r>
    <r>
      <rPr>
        <b/>
        <sz val="11"/>
        <color rgb="FF000000"/>
        <rFont val="Calibri"/>
        <family val="2"/>
        <scheme val="minor"/>
      </rPr>
      <t>m ar klientiem kopā</t>
    </r>
  </si>
  <si>
    <t>Total receivables from contracts with customers</t>
  </si>
  <si>
    <t>Saņemtie avansi par dabasgāzes glabāšanu</t>
  </si>
  <si>
    <t>Saņemta drošības nauda</t>
  </si>
  <si>
    <t>Received security deposit</t>
  </si>
  <si>
    <t>No pircējiem saņemtie avansi kopā</t>
  </si>
  <si>
    <t>Total advances from customers</t>
  </si>
  <si>
    <t>13. Pārējie debitori</t>
  </si>
  <si>
    <t>Pārējie īstermiņa finanšu debitori</t>
  </si>
  <si>
    <t>Other current financial receivables</t>
  </si>
  <si>
    <t>Citi īstermiņa finanšu debitori</t>
  </si>
  <si>
    <t>Pārējie īstermiņa finanšu debitori kopā</t>
  </si>
  <si>
    <t>Total other current financial receivables</t>
  </si>
  <si>
    <t>Pārējie īstermiņa nefinanšu debitori</t>
  </si>
  <si>
    <t>Other current non-financial receivables</t>
  </si>
  <si>
    <t>Avansi par pakalpojumiem</t>
  </si>
  <si>
    <t>Advances for services</t>
  </si>
  <si>
    <t>Atliktais pievienotās vērtības nodoklis</t>
  </si>
  <si>
    <t>Deferred value added tax</t>
  </si>
  <si>
    <t>Pārējie īstermiņa nefinanšu debitori kopā</t>
  </si>
  <si>
    <t>Total other current non-financial receivables</t>
  </si>
  <si>
    <t>Parējie debitori kopā</t>
  </si>
  <si>
    <t>Total other receivables</t>
  </si>
  <si>
    <t>14. Nākamo periodu izdevumi</t>
  </si>
  <si>
    <t>Deferred expenses</t>
  </si>
  <si>
    <t>Ilgtermiņa daļa</t>
  </si>
  <si>
    <t>Non-current part</t>
  </si>
  <si>
    <t>Nākamo periodu izdevumu ilgtermiņa daļa</t>
  </si>
  <si>
    <t>Long-term portion of deffered expenses</t>
  </si>
  <si>
    <t>Ilgtermiņa daļa kopā</t>
  </si>
  <si>
    <t>Total non-term part</t>
  </si>
  <si>
    <t>Īstermiņa daļa</t>
  </si>
  <si>
    <t>Current part</t>
  </si>
  <si>
    <t>IT izdevumi</t>
  </si>
  <si>
    <t>IT expenses</t>
  </si>
  <si>
    <t>Apdrošināšanas maksājumi</t>
  </si>
  <si>
    <t>Insurance payments</t>
  </si>
  <si>
    <t>Autotransporta izdevumi</t>
  </si>
  <si>
    <t>Transport expenses</t>
  </si>
  <si>
    <t>Citi nākamo periodu izdevumi</t>
  </si>
  <si>
    <t>Other deferred expenses</t>
  </si>
  <si>
    <t>Īstermiņa daļa kopā</t>
  </si>
  <si>
    <t>Total short-term part</t>
  </si>
  <si>
    <t>Nākamo periodu izmaksas kopā</t>
  </si>
  <si>
    <t>Total deferred expanses</t>
  </si>
  <si>
    <t>15. Rezerves</t>
  </si>
  <si>
    <t xml:space="preserve">Reorganisation reserve </t>
  </si>
  <si>
    <t>Pārvērtēšanas rezervju kustība pārskata periodā</t>
  </si>
  <si>
    <t>Movement of revaluation reserves 
during the reporting period</t>
  </si>
  <si>
    <t>Pamatlīdzekļu
pārvērtēšanas
rezerve</t>
  </si>
  <si>
    <t>Pēcnodarbinātības pabalstu pārvērtēšanas
rezerve</t>
  </si>
  <si>
    <t>Property, plant and equipment revaluation reserve</t>
  </si>
  <si>
    <t>Post-employment benefit revaluation reserve</t>
  </si>
  <si>
    <t>Atlikums 31.12.2022.</t>
  </si>
  <si>
    <t>Balance at 31.12.2022</t>
  </si>
  <si>
    <t>Aktuāra pieņēmumu pārvērtējumi</t>
  </si>
  <si>
    <t>Reassessment of actuarial assumptions</t>
  </si>
  <si>
    <t>Pamatlīdzekļu pārvērtētās vērtības daļas nolietojums par pārskata periodu pārnests uz nesadalīto peļņu</t>
  </si>
  <si>
    <t>Depreciation of the revalued portion of property, plant and equipment for the reporting period transferred to retained earnings</t>
  </si>
  <si>
    <t>Pārvērtēšanas rezerves samazinājums pārvērtēšanas rezultātā (9.pielikums)</t>
  </si>
  <si>
    <t>Reduction of the revaluation reserve as a result of revaluation (Note 9)</t>
  </si>
  <si>
    <t>Izslēgtie pārvērtētie pamatlīdzekļi</t>
  </si>
  <si>
    <t>Disposed revalued items of property, plant and equipment</t>
  </si>
  <si>
    <t>Atlikums 31.12.2023.</t>
  </si>
  <si>
    <t>Balance at 31.12.2023</t>
  </si>
  <si>
    <t xml:space="preserve">                             -   </t>
  </si>
  <si>
    <t>Atlikums 31.12.2024.</t>
  </si>
  <si>
    <t>Balance at 31.12.2024</t>
  </si>
  <si>
    <t>16. Nākamo periodu ieņēmumi</t>
  </si>
  <si>
    <t>ES līdzfinansētie projekti</t>
  </si>
  <si>
    <t>EU co-financed projects</t>
  </si>
  <si>
    <t>Non-current portion</t>
  </si>
  <si>
    <t>Īstermiņa daļa (citi projekti)</t>
  </si>
  <si>
    <t>Current portion (other projects)</t>
  </si>
  <si>
    <t>Īstermiņa daļa (ES līdzfinansējums)</t>
  </si>
  <si>
    <t>Current portion (EU co-financing)</t>
  </si>
  <si>
    <t>Īstermiņa daļa (līguma saistības)</t>
  </si>
  <si>
    <t>Current portion (contractual liabilities)</t>
  </si>
  <si>
    <t>Current portion</t>
  </si>
  <si>
    <t>Nākamo periodu ieņēmumi kopā</t>
  </si>
  <si>
    <t>Total deferred income</t>
  </si>
  <si>
    <r>
      <t xml:space="preserve">Nākamo periodu </t>
    </r>
    <r>
      <rPr>
        <b/>
        <sz val="11"/>
        <color rgb="FF000000"/>
        <rFont val="Calibri"/>
        <family val="2"/>
        <scheme val="minor"/>
      </rPr>
      <t>ieņēmumu izmaiņas</t>
    </r>
    <r>
      <rPr>
        <b/>
        <sz val="11"/>
        <color theme="1"/>
        <rFont val="Calibri"/>
        <family val="2"/>
        <scheme val="minor"/>
      </rPr>
      <t xml:space="preserve"> (līdzfinansējums)</t>
    </r>
  </si>
  <si>
    <t>Changes in deferred income (EU co-financing)</t>
  </si>
  <si>
    <t>Sākuma atlikums</t>
  </si>
  <si>
    <t>Opening balance</t>
  </si>
  <si>
    <t>Saņemtais ES līdzfinansējums</t>
  </si>
  <si>
    <t>EU co-financing received</t>
  </si>
  <si>
    <t>Atzītas līguma saistības</t>
  </si>
  <si>
    <t>Recognized deferred income from contracts with customers</t>
  </si>
  <si>
    <t>Saņemts pamatlīdzelis bez atlīdzības līdzfinansēta projekta ietvaros</t>
  </si>
  <si>
    <t>Fixed asset received free of charge as part of co-financed project</t>
  </si>
  <si>
    <t>Ietverts pārskata perioda pārējos ieņēmumos (3. pielikums)</t>
  </si>
  <si>
    <t>Recognised in other income for the reporting year (Note 3)</t>
  </si>
  <si>
    <t>Pārnests uz nākamajiem periodiem</t>
  </si>
  <si>
    <t>Carried forward to future periods</t>
  </si>
  <si>
    <r>
      <t xml:space="preserve">Nākamo periodu </t>
    </r>
    <r>
      <rPr>
        <b/>
        <sz val="11"/>
        <color rgb="FF000000"/>
        <rFont val="Calibri"/>
        <family val="2"/>
        <scheme val="minor"/>
      </rPr>
      <t>ieņēmumu izmaiņas</t>
    </r>
    <r>
      <rPr>
        <b/>
        <sz val="11"/>
        <color theme="1"/>
        <rFont val="Calibri"/>
        <family val="2"/>
        <scheme val="minor"/>
      </rPr>
      <t xml:space="preserve"> (līguma saistības)</t>
    </r>
  </si>
  <si>
    <t>Changes in deferred income (contract liabilities)</t>
  </si>
  <si>
    <t>Atzīts nākamo periodu ieņēmumos</t>
  </si>
  <si>
    <t>Recognised in deferred income</t>
  </si>
  <si>
    <t>17. Darbinieku labumu saistības</t>
  </si>
  <si>
    <t>Uzkrājumi pēcnodarbinātības pabalstiem</t>
  </si>
  <si>
    <t>Provisions for post–employment benefits</t>
  </si>
  <si>
    <t>Uzkrājumi citām koplīguma izmaksām</t>
  </si>
  <si>
    <t>Provisions for other collective bargaining agreement costs</t>
  </si>
  <si>
    <t>Atzīts peļņas vai zaudējumu aprēķinā</t>
  </si>
  <si>
    <t>Recognised in the income statement</t>
  </si>
  <si>
    <t>Samaksāts</t>
  </si>
  <si>
    <t>Paid</t>
  </si>
  <si>
    <t>Pārvērtējumi aktuāra pieņēmumu izmaiņu rezultātā – pašu kapitālā</t>
  </si>
  <si>
    <t>Remeasurement of post - employment benefits as a result of changes in actuarial assumptions – in equity</t>
  </si>
  <si>
    <t>18. Aizņēmumi no kredītiestādēm</t>
  </si>
  <si>
    <t>Borrowings</t>
  </si>
  <si>
    <t>Ilgtermiņa aizņēmumi no kredītiestādēm</t>
  </si>
  <si>
    <t>Non-current borrowings from credit institutions</t>
  </si>
  <si>
    <t>Īstermiņa aizņēmumi no kredītiestādēm</t>
  </si>
  <si>
    <t>Current borrowings from credit institutions</t>
  </si>
  <si>
    <r>
      <t>Uzkrātās procentu saistības aizņēmumiem no k</t>
    </r>
    <r>
      <rPr>
        <sz val="11"/>
        <color rgb="FF000000"/>
        <rFont val="Calibri"/>
        <family val="2"/>
        <scheme val="minor"/>
      </rPr>
      <t>redītiestādēm</t>
    </r>
  </si>
  <si>
    <r>
      <t>Accrued interest on</t>
    </r>
    <r>
      <rPr>
        <sz val="11"/>
        <color rgb="FF000000"/>
        <rFont val="Calibri"/>
        <family val="2"/>
        <scheme val="minor"/>
      </rPr>
      <t xml:space="preserve"> borrowings from credit institutions</t>
    </r>
  </si>
  <si>
    <t>Pārskata gada sākumā</t>
  </si>
  <si>
    <t>At the beginning of the reporting year</t>
  </si>
  <si>
    <t>Saņemtie aizņēmumi no kredītiestādēm</t>
  </si>
  <si>
    <t>Received borrowings from credit institutions</t>
  </si>
  <si>
    <t>Borrowings repaid to credit institutions</t>
  </si>
  <si>
    <t>Saņemts overdrafts</t>
  </si>
  <si>
    <t>Overdraft received</t>
  </si>
  <si>
    <t>Atmaksāts overdrafts</t>
  </si>
  <si>
    <t>Overdraft repaid</t>
  </si>
  <si>
    <r>
      <t>Uzkrātās procentu saistības aizņēmumiem no kredītiestādēm</t>
    </r>
    <r>
      <rPr>
        <sz val="8"/>
        <color rgb="FF000000"/>
        <rFont val="Calibri"/>
        <family val="2"/>
        <scheme val="minor"/>
      </rPr>
      <t> </t>
    </r>
  </si>
  <si>
    <t>Accrued interest on loans from credit institutions</t>
  </si>
  <si>
    <t>Samaksātie procenti par aizņēmumiem no kredītiestādēm</t>
  </si>
  <si>
    <t>Paid interest on loans from credit institutions</t>
  </si>
  <si>
    <t>Borrowings at the end of the reporting year</t>
  </si>
  <si>
    <t>19. Parādi piegādātājiem un darbuzņēmējiem</t>
  </si>
  <si>
    <t xml:space="preserve">Trade payables </t>
  </si>
  <si>
    <t>Parādi par citām saimnieciskās darbības izmaksām</t>
  </si>
  <si>
    <t>Payables for other operating costs</t>
  </si>
  <si>
    <t>Parādi par ilgtermiņa ieguldījumu iegādi</t>
  </si>
  <si>
    <t>Payables for long-term investments</t>
  </si>
  <si>
    <r>
      <t>Parādi par</t>
    </r>
    <r>
      <rPr>
        <sz val="11"/>
        <color rgb="FF000000"/>
        <rFont val="Calibri"/>
        <family val="2"/>
        <scheme val="minor"/>
      </rPr>
      <t xml:space="preserve"> balansēšanas darbībām</t>
    </r>
  </si>
  <si>
    <r>
      <t xml:space="preserve">Payables </t>
    </r>
    <r>
      <rPr>
        <sz val="11"/>
        <color rgb="FF000000"/>
        <rFont val="Calibri"/>
        <family val="2"/>
        <scheme val="minor"/>
      </rPr>
      <t>for balancing operations</t>
    </r>
  </si>
  <si>
    <r>
      <t>Parādi par n</t>
    </r>
    <r>
      <rPr>
        <sz val="11"/>
        <color rgb="FF000000"/>
        <rFont val="Calibri"/>
        <family val="2"/>
        <scheme val="minor"/>
      </rPr>
      <t>emateriālo ieguldījumu iegādi</t>
    </r>
  </si>
  <si>
    <t>Payables for intangible assets</t>
  </si>
  <si>
    <t>Īstermiņa finanšu saistības</t>
  </si>
  <si>
    <t>20. Pārējās saistības</t>
  </si>
  <si>
    <t>Iepriekšējo gadu neizmaksātās dividendes</t>
  </si>
  <si>
    <t>Dividends unpaid for the previous years</t>
  </si>
  <si>
    <t>Current financial liabilities</t>
  </si>
  <si>
    <t>Pievienotās vērtības nodoklis</t>
  </si>
  <si>
    <t>Value added tax</t>
  </si>
  <si>
    <t>Darbinieku atalgojums</t>
  </si>
  <si>
    <t>Employee remuneration</t>
  </si>
  <si>
    <t>Valsts sociālās apdrošināšanas iemaksas</t>
  </si>
  <si>
    <r>
      <t>S</t>
    </r>
    <r>
      <rPr>
        <sz val="11"/>
        <color rgb="FF000000"/>
        <rFont val="Calibri"/>
        <family val="2"/>
        <scheme val="minor"/>
      </rPr>
      <t>tate social insurance mandatory contributions</t>
    </r>
  </si>
  <si>
    <t>Pārējās īstermiņa saistības</t>
  </si>
  <si>
    <t>Other short-term liabilities</t>
  </si>
  <si>
    <t>Iedzīvotāju ienākuma nodoklis</t>
  </si>
  <si>
    <t>Personal income tax</t>
  </si>
  <si>
    <t>Dabas resursu nodoklis</t>
  </si>
  <si>
    <t>Natural resource tax</t>
  </si>
  <si>
    <t>Uzņēmumu ienākuma nodoklis no nosacīti sadalītās peļņas</t>
  </si>
  <si>
    <t>Corporate income tax on deemed distribution of profit</t>
  </si>
  <si>
    <t>Akcīzes nodoklis, Nekustamā īpašuma nodoklis</t>
  </si>
  <si>
    <t>Excise tax, Real estate tax</t>
  </si>
  <si>
    <t>Īstermiņa nefinanšu saistības</t>
  </si>
  <si>
    <t>Current non-financial liabilities</t>
  </si>
  <si>
    <t>Pārējās saistības kopā</t>
  </si>
  <si>
    <t>Other liabilities total</t>
  </si>
  <si>
    <t>21. Uzkrātās saistības</t>
  </si>
  <si>
    <t>Uzkrātās saistības piemaksām par gada rezultātiem</t>
  </si>
  <si>
    <t>Accrued liabilities for annual performance bonuses</t>
  </si>
  <si>
    <t>Uzkrātās saistības neizmantotajiem atvaļinājumiem</t>
  </si>
  <si>
    <t>Accrued liabilities for unused annual leave</t>
  </si>
  <si>
    <t>Nefinanšu uzkrātās saistības</t>
  </si>
  <si>
    <t>Non-Financial accrued liabilities</t>
  </si>
  <si>
    <t>Uzkrātās saistības nesaņemtiem rēķiniem</t>
  </si>
  <si>
    <t>Accrued liabilities for invoices not received</t>
  </si>
  <si>
    <t>Uzkrātās saistības gada pārskata revīzijai</t>
  </si>
  <si>
    <t>Accrued liabilities for the audit of the annual report</t>
  </si>
  <si>
    <t>Finanšu uzkrātās saistības</t>
  </si>
  <si>
    <t>Financial accrued liabilities</t>
  </si>
  <si>
    <t>Uzkrātās saistības kopā</t>
  </si>
  <si>
    <t>Accrued liabilities total</t>
  </si>
  <si>
    <t>22. Uzņēmumu ienākuma nodoklis</t>
  </si>
  <si>
    <r>
      <t xml:space="preserve">Akcionāru lēmums par </t>
    </r>
    <r>
      <rPr>
        <sz val="11"/>
        <color rgb="FF000000"/>
        <rFont val="Calibri"/>
        <family val="2"/>
        <scheme val="minor"/>
      </rPr>
      <t>izmaksājamām dividendēm</t>
    </r>
  </si>
  <si>
    <t>Shareholders’ decision on dividends to be paid</t>
  </si>
  <si>
    <t>Sadalāmās peļņas apmērs (periods pēc 31.12.2017.)</t>
  </si>
  <si>
    <t>Profit to be distributed (period after 31.12.2017.)</t>
  </si>
  <si>
    <t>Aprēķinātais uzņēmumu ienākuma nodoklis</t>
  </si>
  <si>
    <t xml:space="preserve">Calculated corporate income tax </t>
  </si>
  <si>
    <r>
      <t>Samaksātais uzņēmumu ienāku</t>
    </r>
    <r>
      <rPr>
        <b/>
        <sz val="11"/>
        <color rgb="FF000000"/>
        <rFont val="Calibri"/>
        <family val="2"/>
        <scheme val="minor"/>
      </rPr>
      <t>ma nodoklis</t>
    </r>
  </si>
  <si>
    <t xml:space="preserve">Corporate income tax for the reporting period </t>
  </si>
  <si>
    <t>23. Nauda un naudas ekvivalenti</t>
  </si>
  <si>
    <t>24. Saistīto personu darījumi</t>
  </si>
  <si>
    <t>Related party transactions</t>
  </si>
  <si>
    <t>Saistīto personu darījumi</t>
  </si>
  <si>
    <t>2024 vai/or 31.12.2024</t>
  </si>
  <si>
    <t>2023 vai/or 31.12.2023</t>
  </si>
  <si>
    <t>Ieņēmumi no darījumiem ar saistītajām pusēm</t>
  </si>
  <si>
    <r>
      <t>I</t>
    </r>
    <r>
      <rPr>
        <b/>
        <sz val="11"/>
        <color rgb="FF000000"/>
        <rFont val="Calibri"/>
        <family val="2"/>
        <scheme val="minor"/>
      </rPr>
      <t>ncome from related parties</t>
    </r>
  </si>
  <si>
    <t>AS “Latvenergo”</t>
  </si>
  <si>
    <t>Izmaksas no darījumiem ar saistītajām pusēm</t>
  </si>
  <si>
    <t>Purchases of goods and services from related parties</t>
  </si>
  <si>
    <t>AS “Augstsprieguma tīkls”</t>
  </si>
  <si>
    <t>Gada beigu bilances atlikumi, kas ir radušies no iepirktām precēm un sniegtajiem / saņemtajiem pakalpojumiem</t>
  </si>
  <si>
    <t>Balances at the end of the year arising from sales / purchases of goods and services</t>
  </si>
  <si>
    <t>Tai skaitā valdes un padomes atalgojums:</t>
  </si>
  <si>
    <t>Received advance for natural gas storage</t>
  </si>
  <si>
    <t xml:space="preserve">Uzkrājumi gada sākumā </t>
  </si>
  <si>
    <t>Uzkrājumi gada beigās</t>
  </si>
  <si>
    <t>Aizņēmumi gada beigās</t>
  </si>
  <si>
    <t>Liabilities at the beginning of the year</t>
  </si>
  <si>
    <t>Liabilities at the end of the year</t>
  </si>
  <si>
    <t>2.4 x</t>
  </si>
  <si>
    <t>3 %</t>
  </si>
  <si>
    <t>-18 %</t>
  </si>
  <si>
    <t>Ietverts pārskata perioda ieņēmumos</t>
  </si>
  <si>
    <t>Recognised in income for the reporting year</t>
  </si>
  <si>
    <t>Recognised in revenue for the reporting year</t>
  </si>
  <si>
    <t>Ieņēmumi no pamatdarbības – pārvades un uzglabāšanas pakalpojumi</t>
  </si>
  <si>
    <t>Ieņēmumi no pamatdarbības – balansēšanas darbības neto vērtībā</t>
  </si>
  <si>
    <t>Revenue - natural gas transmission and storage</t>
  </si>
  <si>
    <t>Revenue - balancing activities</t>
  </si>
  <si>
    <t>Pamatlīdzekļu izveidošana un nepabeigto celtniecības objektu izmaksas</t>
  </si>
  <si>
    <t>Intangible assets under development</t>
  </si>
  <si>
    <t>Nauda bankā</t>
  </si>
  <si>
    <t>Īstermiņa noguldījumi bankā</t>
  </si>
  <si>
    <t>Cash at bank</t>
  </si>
  <si>
    <t>Short–term bank deposits</t>
  </si>
  <si>
    <t>Saņemti procenti</t>
  </si>
  <si>
    <t>Received interest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</si>
</sst>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1" formatCode="_-* #,##0_-;\-* #,##0_-;_-* &quot;-&quot;_-;_-@_-"/>
    <numFmt numFmtId="43" formatCode="_-* #,##0.00_-;\-* #,##0.00_-;_-* &quot;-&quot;??_-;_-@_-"/>
    <numFmt numFmtId="164" formatCode="_-* #,##0.00\ _€_-;\-* #,##0.00\ _€_-;_-* &quot;-&quot;??\ _€_-;_-@_-"/>
    <numFmt numFmtId="165" formatCode="0.0%"/>
    <numFmt numFmtId="166" formatCode="_-[$€-426]\ * #,##0.0000000_-;\-[$€-426]\ * #,##0.0000000_-;_-[$€-426]\ * &quot;-&quot;??_-;_-@_-"/>
    <numFmt numFmtId="167" formatCode="#,##0.0"/>
    <numFmt numFmtId="168" formatCode="#,##0;\(#,##0\);&quot;-&quot;"/>
    <numFmt numFmtId="169" formatCode="#,##0.0;\(#,##0.0\);&quot;-&quot;"/>
    <numFmt numFmtId="170" formatCode="_-* #,##0_-;\-* #,##0_-;_-* &quot;-&quot;??_-;_-@_-"/>
    <numFmt numFmtId="171" formatCode="_(* #,##0_);_(* \(#,##0\);_(* &quot;-&quot;??_);_(@_)"/>
    <numFmt numFmtId="172" formatCode="#,##0;\(#,##0\);\-"/>
    <numFmt numFmtId="173" formatCode="#,##0.0_ ;\-#,##0.0\ "/>
    <numFmt numFmtId="174" formatCode="0&quot; &quot;%;\-0&quot; &quot;%"/>
    <numFmt numFmtId="175" formatCode="0&quot; &quot;\p\p\t;\(0&quot; &quot;\p\p\t\)"/>
  </numFmts>
  <fonts count="55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0"/>
      <color rgb="FF000000"/>
      <name val="Arial"/>
      <family val="2"/>
      <charset val="186"/>
    </font>
    <font>
      <sz val="11"/>
      <color theme="1"/>
      <name val="Calibri"/>
      <family val="2"/>
      <charset val="186"/>
    </font>
    <font>
      <sz val="10"/>
      <color theme="1"/>
      <name val="Times New Roman"/>
      <family val="1"/>
    </font>
    <font>
      <b/>
      <sz val="10"/>
      <color rgb="FF000000"/>
      <name val="Times New Roman"/>
      <family val="1"/>
    </font>
    <font>
      <sz val="11"/>
      <color theme="1"/>
      <name val="Calibri"/>
      <family val="2"/>
    </font>
    <font>
      <sz val="14"/>
      <color rgb="FF83BC35"/>
      <name val="Calibri"/>
      <family val="2"/>
      <scheme val="minor"/>
    </font>
    <font>
      <i/>
      <sz val="11"/>
      <color rgb="FF000000"/>
      <name val="Calibri"/>
      <family val="2"/>
      <scheme val="minor"/>
    </font>
    <font>
      <i/>
      <sz val="11"/>
      <color rgb="FFA6A6A6"/>
      <name val="Calibri"/>
      <family val="2"/>
      <scheme val="minor"/>
    </font>
    <font>
      <i/>
      <sz val="11"/>
      <color rgb="FF92899E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83BC35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  <font>
      <sz val="10"/>
      <color theme="1"/>
      <name val="Arial"/>
      <family val="2"/>
      <charset val="186"/>
    </font>
    <font>
      <sz val="12"/>
      <name val="Times New Roman Baltic"/>
      <charset val="186"/>
    </font>
    <font>
      <u/>
      <sz val="12"/>
      <color theme="10"/>
      <name val="Times New Roman Baltic"/>
      <charset val="186"/>
    </font>
    <font>
      <sz val="11"/>
      <color rgb="FF000000"/>
      <name val="Arial"/>
      <family val="2"/>
    </font>
    <font>
      <sz val="11"/>
      <name val="Calibri"/>
      <family val="2"/>
    </font>
    <font>
      <u/>
      <sz val="11"/>
      <color theme="10"/>
      <name val="Arial"/>
      <family val="2"/>
    </font>
    <font>
      <u/>
      <sz val="11"/>
      <color theme="10"/>
      <name val="Calibri"/>
      <family val="2"/>
    </font>
    <font>
      <i/>
      <sz val="10"/>
      <color theme="1"/>
      <name val="Calibri"/>
      <family val="2"/>
      <scheme val="minor"/>
    </font>
    <font>
      <i/>
      <sz val="10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1"/>
      <name val="Calibri"/>
      <family val="2"/>
    </font>
    <font>
      <i/>
      <sz val="11"/>
      <name val="Calibri"/>
      <family val="2"/>
    </font>
    <font>
      <b/>
      <sz val="12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charset val="186"/>
      <scheme val="minor"/>
    </font>
    <font>
      <sz val="11"/>
      <color rgb="FF000000"/>
      <name val="Calibri"/>
      <family val="2"/>
      <charset val="186"/>
      <scheme val="minor"/>
    </font>
    <font>
      <b/>
      <sz val="11"/>
      <color rgb="FF000000"/>
      <name val="Calibri"/>
      <family val="2"/>
      <charset val="186"/>
      <scheme val="minor"/>
    </font>
    <font>
      <b/>
      <sz val="11"/>
      <name val="Calibri"/>
      <family val="2"/>
      <charset val="186"/>
      <scheme val="minor"/>
    </font>
    <font>
      <i/>
      <sz val="11"/>
      <name val="Calibri"/>
      <family val="2"/>
      <charset val="186"/>
      <scheme val="minor"/>
    </font>
    <font>
      <sz val="8"/>
      <color theme="1"/>
      <name val="Calibri"/>
      <family val="2"/>
      <charset val="186"/>
      <scheme val="minor"/>
    </font>
    <font>
      <b/>
      <sz val="12"/>
      <name val="Calibri"/>
      <family val="2"/>
      <charset val="186"/>
      <scheme val="minor"/>
    </font>
    <font>
      <sz val="8"/>
      <color rgb="FF00000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1"/>
      <name val="Calibri"/>
      <family val="2"/>
      <charset val="186"/>
      <scheme val="minor"/>
    </font>
    <font>
      <i/>
      <sz val="10"/>
      <color theme="1"/>
      <name val="Calibri"/>
      <family val="2"/>
      <charset val="186"/>
      <scheme val="minor"/>
    </font>
    <font>
      <b/>
      <i/>
      <sz val="11"/>
      <name val="Calibri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b/>
      <sz val="11"/>
      <color rgb="FF322F3A"/>
      <name val="Calibri"/>
      <family val="2"/>
      <scheme val="minor"/>
    </font>
    <font>
      <sz val="11"/>
      <color rgb="FF000000"/>
      <name val="Calibri"/>
      <family val="2"/>
      <charset val="1"/>
    </font>
    <font>
      <sz val="11"/>
      <color rgb="FFFF0000"/>
      <name val="Calibri"/>
      <family val="2"/>
      <scheme val="minor"/>
    </font>
    <font>
      <sz val="11"/>
      <name val="Calibri"/>
      <family val="2"/>
      <charset val="186"/>
      <scheme val="minor"/>
    </font>
    <font>
      <sz val="11"/>
      <color rgb="FF83BC35"/>
      <name val="Calibri"/>
      <family val="2"/>
      <charset val="186"/>
      <scheme val="minor"/>
    </font>
    <font>
      <b/>
      <sz val="11"/>
      <color rgb="FF000000"/>
      <name val="Calibri"/>
      <family val="2"/>
      <charset val="186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D3CFD8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9E7EB"/>
        <bgColor indexed="64"/>
      </patternFill>
    </fill>
    <fill>
      <patternFill patternType="solid">
        <fgColor rgb="FFE3E1E7"/>
        <bgColor indexed="64"/>
      </patternFill>
    </fill>
    <fill>
      <patternFill patternType="solid">
        <fgColor rgb="FFDEDAE1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FDDE4"/>
        <bgColor indexed="64"/>
      </patternFill>
    </fill>
    <fill>
      <patternFill patternType="solid">
        <fgColor theme="2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dotted">
        <color rgb="FFE9E7EB"/>
      </bottom>
      <diagonal/>
    </border>
    <border>
      <left/>
      <right/>
      <top/>
      <bottom style="double">
        <color rgb="FF5A5A5A"/>
      </bottom>
      <diagonal/>
    </border>
    <border>
      <left/>
      <right/>
      <top style="dotted">
        <color rgb="FFE9E7EB"/>
      </top>
      <bottom style="dotted">
        <color rgb="FFE9E7EB"/>
      </bottom>
      <diagonal/>
    </border>
    <border>
      <left/>
      <right/>
      <top style="dotted">
        <color rgb="FFE9E7EB"/>
      </top>
      <bottom/>
      <diagonal/>
    </border>
    <border>
      <left/>
      <right/>
      <top/>
      <bottom style="double">
        <color rgb="FF808080"/>
      </bottom>
      <diagonal/>
    </border>
    <border>
      <left/>
      <right/>
      <top/>
      <bottom style="double">
        <color indexed="64"/>
      </bottom>
      <diagonal/>
    </border>
    <border>
      <left/>
      <right/>
      <top style="dotted">
        <color rgb="FFE9E7EB"/>
      </top>
      <bottom style="double">
        <color rgb="FF5A5A5A"/>
      </bottom>
      <diagonal/>
    </border>
    <border>
      <left/>
      <right/>
      <top/>
      <bottom style="medium">
        <color rgb="FFEEECF0"/>
      </bottom>
      <diagonal/>
    </border>
    <border>
      <left/>
      <right/>
      <top style="medium">
        <color rgb="FFEEECF0"/>
      </top>
      <bottom style="medium">
        <color rgb="FFEEECF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dotted">
        <color rgb="FFE9E7EB"/>
      </top>
      <bottom style="dotted">
        <color rgb="FFE9E7EB"/>
      </bottom>
      <diagonal/>
    </border>
    <border>
      <left/>
      <right/>
      <top style="dotted">
        <color rgb="FFE9E7EB"/>
      </top>
      <bottom style="double">
        <color auto="1"/>
      </bottom>
      <diagonal/>
    </border>
    <border>
      <left/>
      <right/>
      <top style="dotted">
        <color theme="2"/>
      </top>
      <bottom style="dotted">
        <color theme="2"/>
      </bottom>
      <diagonal/>
    </border>
    <border>
      <left/>
      <right/>
      <top style="dotted">
        <color rgb="FFEEECF0"/>
      </top>
      <bottom style="dotted">
        <color rgb="FFEEECF0"/>
      </bottom>
      <diagonal/>
    </border>
    <border>
      <left style="thin">
        <color rgb="FF000000"/>
      </left>
      <right/>
      <top style="dotted">
        <color rgb="FFE9E7EB"/>
      </top>
      <bottom style="double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 style="dotted">
        <color theme="2"/>
      </top>
      <bottom style="dotted">
        <color theme="2"/>
      </bottom>
      <diagonal/>
    </border>
    <border>
      <left style="thin">
        <color rgb="FF000000"/>
      </left>
      <right/>
      <top style="dotted">
        <color theme="2"/>
      </top>
      <bottom style="double">
        <color rgb="FF000000"/>
      </bottom>
      <diagonal/>
    </border>
    <border>
      <left/>
      <right/>
      <top style="dotted">
        <color theme="2"/>
      </top>
      <bottom style="double">
        <color rgb="FF000000"/>
      </bottom>
      <diagonal/>
    </border>
    <border>
      <left/>
      <right/>
      <top style="double">
        <color rgb="FF5A5A5A"/>
      </top>
      <bottom/>
      <diagonal/>
    </border>
    <border>
      <left/>
      <right/>
      <top/>
      <bottom style="medium">
        <color theme="2"/>
      </bottom>
      <diagonal/>
    </border>
    <border>
      <left/>
      <right/>
      <top/>
      <bottom style="double">
        <color theme="0" tint="-0.499984740745262"/>
      </bottom>
      <diagonal/>
    </border>
    <border>
      <left/>
      <right/>
      <top style="dotted">
        <color rgb="FFE9E7EB"/>
      </top>
      <bottom style="double">
        <color theme="0" tint="-0.499984740745262"/>
      </bottom>
      <diagonal/>
    </border>
    <border>
      <left/>
      <right/>
      <top style="double">
        <color theme="1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theme="1"/>
      </bottom>
      <diagonal/>
    </border>
    <border>
      <left/>
      <right/>
      <top style="dotted">
        <color theme="2"/>
      </top>
      <bottom style="double">
        <color indexed="64"/>
      </bottom>
      <diagonal/>
    </border>
    <border>
      <left style="thin">
        <color rgb="FF83BC35"/>
      </left>
      <right style="thin">
        <color rgb="FF83BC35"/>
      </right>
      <top/>
      <bottom style="double">
        <color indexed="64"/>
      </bottom>
      <diagonal/>
    </border>
    <border>
      <left/>
      <right/>
      <top style="thin">
        <color indexed="64"/>
      </top>
      <bottom style="hair">
        <color theme="2"/>
      </bottom>
      <diagonal/>
    </border>
    <border>
      <left style="thin">
        <color rgb="FF83BC35"/>
      </left>
      <right style="thin">
        <color rgb="FF83BC35"/>
      </right>
      <top style="thin">
        <color indexed="64"/>
      </top>
      <bottom style="hair">
        <color theme="2"/>
      </bottom>
      <diagonal/>
    </border>
    <border>
      <left/>
      <right/>
      <top style="hair">
        <color theme="2"/>
      </top>
      <bottom style="hair">
        <color theme="2"/>
      </bottom>
      <diagonal/>
    </border>
    <border>
      <left/>
      <right style="thin">
        <color rgb="FF83BC35"/>
      </right>
      <top style="hair">
        <color theme="2"/>
      </top>
      <bottom style="hair">
        <color theme="2"/>
      </bottom>
      <diagonal/>
    </border>
    <border>
      <left style="thin">
        <color rgb="FF83BC35"/>
      </left>
      <right style="thin">
        <color rgb="FF83BC35"/>
      </right>
      <top style="hair">
        <color theme="2"/>
      </top>
      <bottom style="hair">
        <color theme="2"/>
      </bottom>
      <diagonal/>
    </border>
    <border>
      <left/>
      <right/>
      <top style="hair">
        <color theme="2"/>
      </top>
      <bottom style="thin">
        <color indexed="64"/>
      </bottom>
      <diagonal/>
    </border>
    <border>
      <left style="thin">
        <color rgb="FF83BC35"/>
      </left>
      <right style="thin">
        <color rgb="FF83BC35"/>
      </right>
      <top style="hair">
        <color theme="2"/>
      </top>
      <bottom style="thin">
        <color indexed="64"/>
      </bottom>
      <diagonal/>
    </border>
    <border>
      <left/>
      <right/>
      <top/>
      <bottom style="hair">
        <color theme="2"/>
      </bottom>
      <diagonal/>
    </border>
    <border>
      <left/>
      <right style="thin">
        <color rgb="FF83BC35"/>
      </right>
      <top/>
      <bottom style="hair">
        <color theme="2"/>
      </bottom>
      <diagonal/>
    </border>
    <border>
      <left style="thin">
        <color rgb="FF83BC35"/>
      </left>
      <right style="thin">
        <color rgb="FF83BC35"/>
      </right>
      <top/>
      <bottom style="hair">
        <color theme="2"/>
      </bottom>
      <diagonal/>
    </border>
    <border>
      <left/>
      <right style="thin">
        <color rgb="FF83BC35"/>
      </right>
      <top style="hair">
        <color theme="2"/>
      </top>
      <bottom style="thin">
        <color indexed="64"/>
      </bottom>
      <diagonal/>
    </border>
    <border>
      <left style="thin">
        <color rgb="FF83BC35"/>
      </left>
      <right/>
      <top style="hair">
        <color theme="2"/>
      </top>
      <bottom style="thin">
        <color indexed="64"/>
      </bottom>
      <diagonal/>
    </border>
  </borders>
  <cellStyleXfs count="91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8" fillId="0" borderId="0"/>
    <xf numFmtId="0" fontId="6" fillId="0" borderId="0"/>
    <xf numFmtId="0" fontId="6" fillId="0" borderId="0"/>
    <xf numFmtId="0" fontId="1" fillId="0" borderId="0"/>
    <xf numFmtId="43" fontId="1" fillId="0" borderId="0" applyFont="0" applyFill="0" applyBorder="0" applyAlignment="0" applyProtection="0"/>
    <xf numFmtId="0" fontId="6" fillId="0" borderId="0"/>
    <xf numFmtId="0" fontId="6" fillId="0" borderId="0"/>
    <xf numFmtId="43" fontId="2" fillId="0" borderId="0" applyFont="0" applyFill="0" applyBorder="0" applyAlignment="0" applyProtection="0"/>
    <xf numFmtId="0" fontId="6" fillId="0" borderId="0"/>
    <xf numFmtId="43" fontId="1" fillId="0" borderId="0" applyFont="0" applyFill="0" applyBorder="0" applyAlignment="0" applyProtection="0"/>
    <xf numFmtId="0" fontId="11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0" fillId="0" borderId="0"/>
    <xf numFmtId="164" fontId="6" fillId="0" borderId="0" applyFont="0" applyFill="0" applyBorder="0" applyAlignment="0" applyProtection="0"/>
    <xf numFmtId="0" fontId="21" fillId="0" borderId="0"/>
    <xf numFmtId="9" fontId="6" fillId="0" borderId="0" applyFont="0" applyFill="0" applyBorder="0" applyAlignment="0" applyProtection="0"/>
    <xf numFmtId="0" fontId="1" fillId="0" borderId="0"/>
    <xf numFmtId="9" fontId="2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" fillId="0" borderId="0"/>
    <xf numFmtId="164" fontId="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4" fontId="22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/>
    <xf numFmtId="43" fontId="6" fillId="0" borderId="0" applyFont="0" applyFill="0" applyBorder="0" applyAlignment="0" applyProtection="0"/>
    <xf numFmtId="0" fontId="1" fillId="0" borderId="0"/>
    <xf numFmtId="9" fontId="6" fillId="0" borderId="0" applyFont="0" applyFill="0" applyBorder="0" applyAlignment="0" applyProtection="0"/>
    <xf numFmtId="0" fontId="24" fillId="0" borderId="0"/>
    <xf numFmtId="164" fontId="1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166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47" fillId="0" borderId="0"/>
  </cellStyleXfs>
  <cellXfs count="522">
    <xf numFmtId="0" fontId="0" fillId="0" borderId="0" xfId="0"/>
    <xf numFmtId="3" fontId="5" fillId="3" borderId="1" xfId="0" applyNumberFormat="1" applyFont="1" applyFill="1" applyBorder="1" applyAlignment="1">
      <alignment horizontal="right" vertical="center" wrapText="1"/>
    </xf>
    <xf numFmtId="0" fontId="2" fillId="3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4" fillId="4" borderId="2" xfId="0" applyFont="1" applyFill="1" applyBorder="1" applyAlignment="1">
      <alignment vertical="center" wrapText="1"/>
    </xf>
    <xf numFmtId="0" fontId="12" fillId="0" borderId="0" xfId="0" applyFont="1" applyAlignment="1">
      <alignment horizontal="justify" vertical="center"/>
    </xf>
    <xf numFmtId="0" fontId="3" fillId="2" borderId="0" xfId="0" applyFont="1" applyFill="1" applyAlignment="1">
      <alignment horizontal="right" vertical="center" wrapText="1"/>
    </xf>
    <xf numFmtId="0" fontId="4" fillId="2" borderId="0" xfId="0" applyFont="1" applyFill="1" applyAlignment="1">
      <alignment horizontal="center" vertical="center" wrapText="1"/>
    </xf>
    <xf numFmtId="0" fontId="5" fillId="3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wrapText="1"/>
    </xf>
    <xf numFmtId="0" fontId="4" fillId="0" borderId="1" xfId="0" applyFont="1" applyBorder="1" applyAlignment="1">
      <alignment vertical="center"/>
    </xf>
    <xf numFmtId="0" fontId="2" fillId="0" borderId="0" xfId="0" applyFont="1" applyAlignment="1">
      <alignment horizontal="right" vertical="center" wrapText="1"/>
    </xf>
    <xf numFmtId="0" fontId="5" fillId="3" borderId="0" xfId="0" applyFont="1" applyFill="1" applyAlignment="1">
      <alignment vertical="center" wrapText="1"/>
    </xf>
    <xf numFmtId="0" fontId="2" fillId="4" borderId="2" xfId="0" applyFont="1" applyFill="1" applyBorder="1" applyAlignment="1">
      <alignment vertical="center" wrapText="1"/>
    </xf>
    <xf numFmtId="0" fontId="4" fillId="5" borderId="3" xfId="0" applyFont="1" applyFill="1" applyBorder="1" applyAlignment="1">
      <alignment vertical="center"/>
    </xf>
    <xf numFmtId="0" fontId="4" fillId="0" borderId="3" xfId="0" applyFont="1" applyBorder="1" applyAlignment="1">
      <alignment vertical="center"/>
    </xf>
    <xf numFmtId="0" fontId="5" fillId="3" borderId="3" xfId="0" applyFont="1" applyFill="1" applyBorder="1" applyAlignment="1">
      <alignment vertical="center" wrapText="1"/>
    </xf>
    <xf numFmtId="0" fontId="4" fillId="4" borderId="7" xfId="0" applyFont="1" applyFill="1" applyBorder="1" applyAlignment="1">
      <alignment vertical="center" wrapText="1"/>
    </xf>
    <xf numFmtId="0" fontId="4" fillId="2" borderId="0" xfId="0" applyFont="1" applyFill="1" applyAlignment="1">
      <alignment vertical="center" wrapText="1"/>
    </xf>
    <xf numFmtId="0" fontId="2" fillId="3" borderId="3" xfId="0" applyFont="1" applyFill="1" applyBorder="1" applyAlignment="1">
      <alignment vertical="center" wrapText="1"/>
    </xf>
    <xf numFmtId="0" fontId="2" fillId="4" borderId="7" xfId="0" applyFont="1" applyFill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5" borderId="3" xfId="0" applyFont="1" applyFill="1" applyBorder="1" applyAlignment="1">
      <alignment vertical="center" wrapText="1"/>
    </xf>
    <xf numFmtId="0" fontId="3" fillId="5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0" fontId="3" fillId="2" borderId="0" xfId="0" applyFont="1" applyFill="1" applyAlignment="1">
      <alignment vertical="center" wrapText="1"/>
    </xf>
    <xf numFmtId="0" fontId="4" fillId="3" borderId="0" xfId="0" applyFont="1" applyFill="1" applyAlignment="1">
      <alignment vertical="center" wrapText="1"/>
    </xf>
    <xf numFmtId="0" fontId="2" fillId="3" borderId="0" xfId="0" applyFont="1" applyFill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5" fillId="3" borderId="0" xfId="0" applyFont="1" applyFill="1" applyAlignment="1">
      <alignment horizontal="right" vertical="center" wrapText="1"/>
    </xf>
    <xf numFmtId="0" fontId="4" fillId="3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vertical="center" wrapText="1"/>
    </xf>
    <xf numFmtId="0" fontId="4" fillId="4" borderId="5" xfId="0" applyFont="1" applyFill="1" applyBorder="1" applyAlignment="1">
      <alignment horizontal="center" vertical="center" wrapText="1"/>
    </xf>
    <xf numFmtId="3" fontId="4" fillId="4" borderId="5" xfId="0" applyNumberFormat="1" applyFont="1" applyFill="1" applyBorder="1" applyAlignment="1">
      <alignment horizontal="right" vertical="center" wrapText="1"/>
    </xf>
    <xf numFmtId="0" fontId="3" fillId="3" borderId="0" xfId="0" applyFont="1" applyFill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vertical="center" wrapText="1"/>
    </xf>
    <xf numFmtId="0" fontId="3" fillId="0" borderId="0" xfId="0" applyFont="1" applyAlignment="1">
      <alignment vertical="center" wrapText="1"/>
    </xf>
    <xf numFmtId="14" fontId="4" fillId="0" borderId="0" xfId="0" applyNumberFormat="1" applyFont="1" applyAlignment="1">
      <alignment horizontal="right" vertical="center" wrapText="1"/>
    </xf>
    <xf numFmtId="0" fontId="5" fillId="0" borderId="0" xfId="0" applyFont="1" applyAlignment="1">
      <alignment horizontal="center" vertical="center" wrapText="1"/>
    </xf>
    <xf numFmtId="3" fontId="5" fillId="0" borderId="0" xfId="0" applyNumberFormat="1" applyFont="1" applyAlignment="1">
      <alignment horizontal="right" vertical="center" wrapText="1"/>
    </xf>
    <xf numFmtId="3" fontId="4" fillId="0" borderId="0" xfId="0" applyNumberFormat="1" applyFont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13" fillId="0" borderId="0" xfId="0" applyFont="1" applyAlignment="1">
      <alignment horizontal="right" vertical="center" wrapText="1"/>
    </xf>
    <xf numFmtId="0" fontId="14" fillId="0" borderId="0" xfId="0" applyFont="1" applyAlignment="1">
      <alignment horizontal="right" vertical="center" wrapText="1"/>
    </xf>
    <xf numFmtId="3" fontId="15" fillId="0" borderId="0" xfId="0" applyNumberFormat="1" applyFont="1" applyAlignment="1">
      <alignment horizontal="right" vertical="center" wrapText="1"/>
    </xf>
    <xf numFmtId="0" fontId="2" fillId="2" borderId="0" xfId="0" applyFont="1" applyFill="1" applyAlignment="1">
      <alignment horizontal="right" vertical="center"/>
    </xf>
    <xf numFmtId="0" fontId="5" fillId="3" borderId="3" xfId="0" applyFont="1" applyFill="1" applyBorder="1" applyAlignment="1">
      <alignment vertical="center"/>
    </xf>
    <xf numFmtId="0" fontId="4" fillId="3" borderId="0" xfId="0" applyFont="1" applyFill="1" applyAlignment="1">
      <alignment vertical="center"/>
    </xf>
    <xf numFmtId="0" fontId="3" fillId="4" borderId="0" xfId="0" applyFont="1" applyFill="1" applyAlignment="1">
      <alignment horizontal="center" vertical="center" wrapText="1"/>
    </xf>
    <xf numFmtId="0" fontId="13" fillId="3" borderId="1" xfId="0" applyFont="1" applyFill="1" applyBorder="1" applyAlignment="1">
      <alignment vertical="center" wrapText="1"/>
    </xf>
    <xf numFmtId="0" fontId="5" fillId="3" borderId="4" xfId="0" applyFont="1" applyFill="1" applyBorder="1" applyAlignment="1">
      <alignment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4" fillId="6" borderId="5" xfId="0" applyFont="1" applyFill="1" applyBorder="1" applyAlignment="1">
      <alignment vertical="center" wrapText="1"/>
    </xf>
    <xf numFmtId="0" fontId="3" fillId="6" borderId="5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 wrapText="1"/>
    </xf>
    <xf numFmtId="0" fontId="16" fillId="0" borderId="0" xfId="0" applyFont="1" applyAlignment="1">
      <alignment horizontal="right" vertical="center" wrapText="1"/>
    </xf>
    <xf numFmtId="0" fontId="3" fillId="2" borderId="0" xfId="0" applyFont="1" applyFill="1" applyAlignment="1">
      <alignment horizontal="center" vertical="center" wrapText="1"/>
    </xf>
    <xf numFmtId="0" fontId="2" fillId="3" borderId="1" xfId="0" applyFont="1" applyFill="1" applyBorder="1" applyAlignment="1">
      <alignment vertical="center"/>
    </xf>
    <xf numFmtId="0" fontId="2" fillId="4" borderId="2" xfId="0" applyFont="1" applyFill="1" applyBorder="1" applyAlignment="1">
      <alignment wrapText="1"/>
    </xf>
    <xf numFmtId="0" fontId="17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3" fontId="4" fillId="4" borderId="2" xfId="0" applyNumberFormat="1" applyFont="1" applyFill="1" applyBorder="1" applyAlignment="1">
      <alignment horizontal="right" vertical="center" wrapText="1"/>
    </xf>
    <xf numFmtId="0" fontId="17" fillId="0" borderId="0" xfId="0" applyFont="1" applyAlignment="1">
      <alignment horizontal="left" vertical="center"/>
    </xf>
    <xf numFmtId="0" fontId="4" fillId="4" borderId="6" xfId="0" applyFont="1" applyFill="1" applyBorder="1" applyAlignment="1">
      <alignment vertical="center" wrapText="1"/>
    </xf>
    <xf numFmtId="0" fontId="3" fillId="2" borderId="0" xfId="0" applyFont="1" applyFill="1" applyAlignment="1">
      <alignment vertical="center"/>
    </xf>
    <xf numFmtId="0" fontId="17" fillId="3" borderId="3" xfId="0" applyFont="1" applyFill="1" applyBorder="1" applyAlignment="1">
      <alignment vertical="center" wrapText="1"/>
    </xf>
    <xf numFmtId="0" fontId="4" fillId="7" borderId="0" xfId="0" applyFont="1" applyFill="1" applyAlignment="1">
      <alignment vertical="center" wrapText="1"/>
    </xf>
    <xf numFmtId="0" fontId="17" fillId="0" borderId="1" xfId="0" applyFont="1" applyBorder="1" applyAlignment="1">
      <alignment vertical="center" wrapText="1"/>
    </xf>
    <xf numFmtId="0" fontId="5" fillId="3" borderId="8" xfId="0" applyFont="1" applyFill="1" applyBorder="1" applyAlignment="1">
      <alignment vertical="center" wrapText="1"/>
    </xf>
    <xf numFmtId="0" fontId="5" fillId="3" borderId="8" xfId="0" applyFont="1" applyFill="1" applyBorder="1" applyAlignment="1">
      <alignment horizontal="right" vertical="center" wrapText="1"/>
    </xf>
    <xf numFmtId="0" fontId="17" fillId="0" borderId="0" xfId="0" applyFont="1" applyAlignment="1">
      <alignment horizontal="justify" vertical="center"/>
    </xf>
    <xf numFmtId="14" fontId="4" fillId="7" borderId="6" xfId="0" applyNumberFormat="1" applyFont="1" applyFill="1" applyBorder="1" applyAlignment="1">
      <alignment vertical="center" wrapText="1"/>
    </xf>
    <xf numFmtId="0" fontId="5" fillId="0" borderId="0" xfId="0" applyFont="1" applyAlignment="1">
      <alignment horizontal="right" vertical="center" wrapText="1"/>
    </xf>
    <xf numFmtId="0" fontId="9" fillId="0" borderId="0" xfId="0" applyFont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5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2" fillId="2" borderId="0" xfId="0" applyFont="1" applyFill="1"/>
    <xf numFmtId="0" fontId="4" fillId="3" borderId="3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vertical="center" wrapText="1"/>
    </xf>
    <xf numFmtId="0" fontId="4" fillId="4" borderId="0" xfId="0" applyFont="1" applyFill="1" applyAlignment="1">
      <alignment vertical="center" wrapText="1"/>
    </xf>
    <xf numFmtId="0" fontId="2" fillId="2" borderId="0" xfId="0" applyFont="1" applyFill="1" applyAlignment="1">
      <alignment wrapText="1"/>
    </xf>
    <xf numFmtId="14" fontId="4" fillId="2" borderId="0" xfId="0" applyNumberFormat="1" applyFont="1" applyFill="1" applyAlignment="1">
      <alignment horizontal="right" vertical="center"/>
    </xf>
    <xf numFmtId="0" fontId="2" fillId="4" borderId="5" xfId="0" applyFont="1" applyFill="1" applyBorder="1" applyAlignment="1">
      <alignment wrapText="1"/>
    </xf>
    <xf numFmtId="0" fontId="2" fillId="0" borderId="0" xfId="0" applyFont="1" applyAlignment="1">
      <alignment horizontal="right" vertical="center"/>
    </xf>
    <xf numFmtId="3" fontId="4" fillId="4" borderId="5" xfId="0" applyNumberFormat="1" applyFont="1" applyFill="1" applyBorder="1" applyAlignment="1">
      <alignment vertical="center" wrapText="1"/>
    </xf>
    <xf numFmtId="14" fontId="4" fillId="2" borderId="0" xfId="0" applyNumberFormat="1" applyFont="1" applyFill="1" applyAlignment="1">
      <alignment vertical="center" wrapText="1"/>
    </xf>
    <xf numFmtId="0" fontId="3" fillId="3" borderId="3" xfId="0" applyFont="1" applyFill="1" applyBorder="1" applyAlignment="1">
      <alignment vertical="center" wrapText="1"/>
    </xf>
    <xf numFmtId="0" fontId="3" fillId="0" borderId="0" xfId="0" applyFont="1" applyAlignment="1">
      <alignment vertical="center"/>
    </xf>
    <xf numFmtId="0" fontId="5" fillId="3" borderId="1" xfId="0" applyFont="1" applyFill="1" applyBorder="1" applyAlignment="1">
      <alignment horizontal="justify" vertical="center" wrapText="1"/>
    </xf>
    <xf numFmtId="14" fontId="4" fillId="2" borderId="0" xfId="0" applyNumberFormat="1" applyFont="1" applyFill="1" applyAlignment="1">
      <alignment vertical="center"/>
    </xf>
    <xf numFmtId="0" fontId="2" fillId="0" borderId="0" xfId="0" applyFont="1"/>
    <xf numFmtId="0" fontId="19" fillId="3" borderId="10" xfId="0" applyFont="1" applyFill="1" applyBorder="1" applyAlignment="1">
      <alignment horizontal="left" vertical="center" wrapText="1"/>
    </xf>
    <xf numFmtId="0" fontId="19" fillId="3" borderId="0" xfId="0" applyFont="1" applyFill="1" applyAlignment="1">
      <alignment horizontal="left" vertical="center" wrapText="1"/>
    </xf>
    <xf numFmtId="0" fontId="19" fillId="3" borderId="1" xfId="0" applyFont="1" applyFill="1" applyBorder="1" applyAlignment="1">
      <alignment horizontal="center" vertical="center" wrapText="1"/>
    </xf>
    <xf numFmtId="0" fontId="19" fillId="3" borderId="11" xfId="0" applyFont="1" applyFill="1" applyBorder="1" applyAlignment="1">
      <alignment horizontal="left" vertical="center" wrapText="1"/>
    </xf>
    <xf numFmtId="0" fontId="19" fillId="3" borderId="3" xfId="0" applyFont="1" applyFill="1" applyBorder="1" applyAlignment="1">
      <alignment horizontal="center" vertical="center" wrapText="1"/>
    </xf>
    <xf numFmtId="0" fontId="18" fillId="4" borderId="11" xfId="0" applyFont="1" applyFill="1" applyBorder="1" applyAlignment="1">
      <alignment horizontal="left" vertical="center" wrapText="1"/>
    </xf>
    <xf numFmtId="0" fontId="19" fillId="4" borderId="3" xfId="0" applyFont="1" applyFill="1" applyBorder="1" applyAlignment="1">
      <alignment horizontal="left" vertical="center" wrapText="1"/>
    </xf>
    <xf numFmtId="0" fontId="19" fillId="4" borderId="3" xfId="0" applyFont="1" applyFill="1" applyBorder="1" applyAlignment="1">
      <alignment horizontal="center" vertical="center" wrapText="1"/>
    </xf>
    <xf numFmtId="0" fontId="19" fillId="0" borderId="11" xfId="0" applyFont="1" applyBorder="1" applyAlignment="1">
      <alignment horizontal="left" vertical="center" wrapText="1"/>
    </xf>
    <xf numFmtId="0" fontId="19" fillId="0" borderId="3" xfId="0" applyFont="1" applyBorder="1" applyAlignment="1">
      <alignment horizontal="center" vertical="center" wrapText="1"/>
    </xf>
    <xf numFmtId="0" fontId="4" fillId="4" borderId="12" xfId="0" applyFont="1" applyFill="1" applyBorder="1" applyAlignment="1">
      <alignment vertical="center" wrapText="1"/>
    </xf>
    <xf numFmtId="0" fontId="19" fillId="4" borderId="12" xfId="0" applyFont="1" applyFill="1" applyBorder="1" applyAlignment="1">
      <alignment horizontal="center" vertical="center" wrapText="1"/>
    </xf>
    <xf numFmtId="14" fontId="4" fillId="4" borderId="8" xfId="0" applyNumberFormat="1" applyFont="1" applyFill="1" applyBorder="1" applyAlignment="1">
      <alignment vertical="center" wrapText="1"/>
    </xf>
    <xf numFmtId="14" fontId="4" fillId="4" borderId="6" xfId="0" applyNumberFormat="1" applyFont="1" applyFill="1" applyBorder="1" applyAlignment="1">
      <alignment vertical="center" wrapText="1"/>
    </xf>
    <xf numFmtId="0" fontId="5" fillId="3" borderId="14" xfId="0" applyFont="1" applyFill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12" fillId="0" borderId="0" xfId="0" applyFont="1" applyAlignment="1">
      <alignment horizontal="left" vertical="center" wrapText="1"/>
    </xf>
    <xf numFmtId="0" fontId="12" fillId="0" borderId="0" xfId="0" applyFont="1" applyAlignment="1">
      <alignment horizontal="justify" vertical="center" wrapText="1"/>
    </xf>
    <xf numFmtId="0" fontId="18" fillId="2" borderId="10" xfId="0" applyFont="1" applyFill="1" applyBorder="1" applyAlignment="1">
      <alignment horizontal="right" vertical="center" wrapText="1"/>
    </xf>
    <xf numFmtId="0" fontId="18" fillId="2" borderId="0" xfId="0" applyFont="1" applyFill="1" applyAlignment="1">
      <alignment horizontal="right" vertical="center" wrapText="1"/>
    </xf>
    <xf numFmtId="0" fontId="18" fillId="2" borderId="0" xfId="0" applyFont="1" applyFill="1" applyAlignment="1">
      <alignment horizontal="center" vertical="center" wrapText="1"/>
    </xf>
    <xf numFmtId="0" fontId="19" fillId="3" borderId="0" xfId="0" applyFont="1" applyFill="1" applyAlignment="1">
      <alignment horizontal="center" vertical="center" wrapText="1"/>
    </xf>
    <xf numFmtId="0" fontId="19" fillId="3" borderId="0" xfId="0" applyFont="1" applyFill="1" applyAlignment="1">
      <alignment horizontal="right" vertical="center" wrapText="1"/>
    </xf>
    <xf numFmtId="0" fontId="17" fillId="3" borderId="8" xfId="0" applyFont="1" applyFill="1" applyBorder="1" applyAlignment="1">
      <alignment vertical="center" wrapText="1"/>
    </xf>
    <xf numFmtId="0" fontId="17" fillId="3" borderId="9" xfId="0" applyFont="1" applyFill="1" applyBorder="1" applyAlignment="1">
      <alignment vertical="center" wrapText="1"/>
    </xf>
    <xf numFmtId="0" fontId="17" fillId="0" borderId="8" xfId="0" applyFont="1" applyBorder="1" applyAlignment="1">
      <alignment vertical="center" wrapText="1"/>
    </xf>
    <xf numFmtId="0" fontId="19" fillId="0" borderId="0" xfId="31" applyFont="1" applyAlignment="1">
      <alignment horizontal="justify" wrapText="1"/>
    </xf>
    <xf numFmtId="0" fontId="19" fillId="0" borderId="16" xfId="31" applyFont="1" applyBorder="1" applyAlignment="1">
      <alignment horizontal="justify" wrapText="1"/>
    </xf>
    <xf numFmtId="0" fontId="19" fillId="0" borderId="0" xfId="0" applyFont="1"/>
    <xf numFmtId="49" fontId="19" fillId="0" borderId="0" xfId="31" quotePrefix="1" applyNumberFormat="1" applyFont="1" applyAlignment="1">
      <alignment horizontal="justify" wrapText="1"/>
    </xf>
    <xf numFmtId="49" fontId="19" fillId="0" borderId="16" xfId="31" quotePrefix="1" applyNumberFormat="1" applyFont="1" applyBorder="1" applyAlignment="1">
      <alignment horizontal="justify" wrapText="1"/>
    </xf>
    <xf numFmtId="14" fontId="18" fillId="2" borderId="0" xfId="0" applyNumberFormat="1" applyFont="1" applyFill="1" applyAlignment="1">
      <alignment horizontal="center" vertical="center" wrapText="1"/>
    </xf>
    <xf numFmtId="0" fontId="28" fillId="0" borderId="0" xfId="0" applyFont="1"/>
    <xf numFmtId="0" fontId="29" fillId="0" borderId="0" xfId="0" applyFont="1"/>
    <xf numFmtId="0" fontId="30" fillId="2" borderId="0" xfId="0" applyFont="1" applyFill="1" applyAlignment="1">
      <alignment horizontal="center" vertical="center" wrapText="1"/>
    </xf>
    <xf numFmtId="0" fontId="25" fillId="0" borderId="10" xfId="0" applyFont="1" applyBorder="1" applyAlignment="1">
      <alignment horizontal="left" vertical="center" wrapText="1"/>
    </xf>
    <xf numFmtId="0" fontId="3" fillId="0" borderId="0" xfId="0" applyFont="1"/>
    <xf numFmtId="0" fontId="33" fillId="0" borderId="0" xfId="0" applyFont="1"/>
    <xf numFmtId="0" fontId="25" fillId="0" borderId="0" xfId="0" applyFont="1" applyAlignment="1">
      <alignment horizontal="left" vertical="center" wrapText="1"/>
    </xf>
    <xf numFmtId="0" fontId="25" fillId="0" borderId="0" xfId="0" applyFont="1" applyAlignment="1">
      <alignment horizontal="right" vertical="center" wrapText="1"/>
    </xf>
    <xf numFmtId="0" fontId="32" fillId="0" borderId="0" xfId="0" applyFont="1" applyAlignment="1">
      <alignment horizontal="right" vertical="center" wrapText="1"/>
    </xf>
    <xf numFmtId="0" fontId="31" fillId="0" borderId="17" xfId="0" applyFont="1" applyBorder="1" applyAlignment="1">
      <alignment horizontal="left" vertical="center" wrapText="1"/>
    </xf>
    <xf numFmtId="0" fontId="31" fillId="0" borderId="13" xfId="0" applyFont="1" applyBorder="1" applyAlignment="1">
      <alignment horizontal="left" vertical="center" wrapText="1"/>
    </xf>
    <xf numFmtId="0" fontId="25" fillId="0" borderId="17" xfId="0" applyFont="1" applyBorder="1" applyAlignment="1">
      <alignment horizontal="left" vertical="center" wrapText="1"/>
    </xf>
    <xf numFmtId="0" fontId="25" fillId="0" borderId="13" xfId="0" applyFont="1" applyBorder="1" applyAlignment="1">
      <alignment horizontal="left" vertical="center" wrapText="1"/>
    </xf>
    <xf numFmtId="0" fontId="25" fillId="0" borderId="18" xfId="0" applyFont="1" applyBorder="1" applyAlignment="1">
      <alignment horizontal="left" vertical="center" wrapText="1"/>
    </xf>
    <xf numFmtId="0" fontId="25" fillId="0" borderId="19" xfId="0" applyFont="1" applyBorder="1" applyAlignment="1">
      <alignment horizontal="left" vertical="center" wrapText="1"/>
    </xf>
    <xf numFmtId="0" fontId="19" fillId="0" borderId="13" xfId="31" applyFont="1" applyBorder="1" applyAlignment="1">
      <alignment horizontal="justify" wrapText="1"/>
    </xf>
    <xf numFmtId="49" fontId="19" fillId="0" borderId="13" xfId="31" quotePrefix="1" applyNumberFormat="1" applyFont="1" applyBorder="1" applyAlignment="1">
      <alignment horizontal="justify" wrapText="1"/>
    </xf>
    <xf numFmtId="0" fontId="34" fillId="0" borderId="20" xfId="0" applyFont="1" applyBorder="1" applyAlignment="1">
      <alignment wrapText="1"/>
    </xf>
    <xf numFmtId="0" fontId="18" fillId="0" borderId="0" xfId="0" applyFont="1" applyAlignment="1">
      <alignment horizontal="left" vertical="top" wrapText="1"/>
    </xf>
    <xf numFmtId="0" fontId="5" fillId="3" borderId="21" xfId="0" applyFont="1" applyFill="1" applyBorder="1" applyAlignment="1">
      <alignment vertical="center" wrapText="1"/>
    </xf>
    <xf numFmtId="14" fontId="4" fillId="2" borderId="0" xfId="0" applyNumberFormat="1" applyFont="1" applyFill="1" applyAlignment="1">
      <alignment horizontal="right" vertical="center" wrapText="1"/>
    </xf>
    <xf numFmtId="0" fontId="5" fillId="3" borderId="1" xfId="0" applyFont="1" applyFill="1" applyBorder="1" applyAlignment="1">
      <alignment horizontal="right" vertical="center" wrapText="1"/>
    </xf>
    <xf numFmtId="0" fontId="2" fillId="0" borderId="1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right" vertical="center" wrapText="1"/>
    </xf>
    <xf numFmtId="3" fontId="5" fillId="3" borderId="3" xfId="0" applyNumberFormat="1" applyFont="1" applyFill="1" applyBorder="1" applyAlignment="1">
      <alignment horizontal="right" vertical="center" wrapText="1"/>
    </xf>
    <xf numFmtId="3" fontId="5" fillId="3" borderId="0" xfId="0" applyNumberFormat="1" applyFont="1" applyFill="1" applyAlignment="1">
      <alignment horizontal="right" vertical="center" wrapText="1"/>
    </xf>
    <xf numFmtId="3" fontId="4" fillId="3" borderId="1" xfId="0" applyNumberFormat="1" applyFont="1" applyFill="1" applyBorder="1" applyAlignment="1">
      <alignment horizontal="right" vertical="center" wrapText="1"/>
    </xf>
    <xf numFmtId="3" fontId="4" fillId="3" borderId="0" xfId="0" applyNumberFormat="1" applyFont="1" applyFill="1" applyAlignment="1">
      <alignment horizontal="right" vertical="center" wrapText="1"/>
    </xf>
    <xf numFmtId="3" fontId="4" fillId="4" borderId="0" xfId="0" applyNumberFormat="1" applyFont="1" applyFill="1" applyAlignment="1">
      <alignment horizontal="right" vertical="center" wrapText="1"/>
    </xf>
    <xf numFmtId="168" fontId="5" fillId="3" borderId="1" xfId="0" applyNumberFormat="1" applyFont="1" applyFill="1" applyBorder="1" applyAlignment="1">
      <alignment horizontal="right" vertical="center" wrapText="1"/>
    </xf>
    <xf numFmtId="168" fontId="2" fillId="3" borderId="1" xfId="0" applyNumberFormat="1" applyFont="1" applyFill="1" applyBorder="1" applyAlignment="1">
      <alignment horizontal="right" vertical="center" wrapText="1"/>
    </xf>
    <xf numFmtId="168" fontId="13" fillId="3" borderId="0" xfId="0" applyNumberFormat="1" applyFont="1" applyFill="1" applyAlignment="1">
      <alignment horizontal="right" vertical="center" wrapText="1"/>
    </xf>
    <xf numFmtId="168" fontId="4" fillId="4" borderId="6" xfId="0" applyNumberFormat="1" applyFont="1" applyFill="1" applyBorder="1" applyAlignment="1">
      <alignment horizontal="right" vertical="center" wrapText="1"/>
    </xf>
    <xf numFmtId="168" fontId="5" fillId="3" borderId="0" xfId="0" applyNumberFormat="1" applyFont="1" applyFill="1" applyAlignment="1">
      <alignment horizontal="right" vertical="center" wrapText="1"/>
    </xf>
    <xf numFmtId="168" fontId="4" fillId="4" borderId="0" xfId="0" applyNumberFormat="1" applyFont="1" applyFill="1" applyAlignment="1">
      <alignment horizontal="right" vertical="center" wrapText="1"/>
    </xf>
    <xf numFmtId="168" fontId="5" fillId="3" borderId="4" xfId="0" applyNumberFormat="1" applyFont="1" applyFill="1" applyBorder="1" applyAlignment="1">
      <alignment horizontal="right" vertical="center" wrapText="1"/>
    </xf>
    <xf numFmtId="168" fontId="5" fillId="3" borderId="3" xfId="0" applyNumberFormat="1" applyFont="1" applyFill="1" applyBorder="1" applyAlignment="1">
      <alignment horizontal="right" vertical="center" wrapText="1"/>
    </xf>
    <xf numFmtId="168" fontId="4" fillId="7" borderId="3" xfId="0" applyNumberFormat="1" applyFont="1" applyFill="1" applyBorder="1" applyAlignment="1">
      <alignment horizontal="right" vertical="center" wrapText="1"/>
    </xf>
    <xf numFmtId="168" fontId="4" fillId="7" borderId="0" xfId="0" applyNumberFormat="1" applyFont="1" applyFill="1" applyAlignment="1">
      <alignment horizontal="right" vertical="center" wrapText="1"/>
    </xf>
    <xf numFmtId="168" fontId="4" fillId="0" borderId="1" xfId="0" applyNumberFormat="1" applyFont="1" applyBorder="1" applyAlignment="1">
      <alignment horizontal="right" vertical="center" wrapText="1"/>
    </xf>
    <xf numFmtId="168" fontId="4" fillId="7" borderId="6" xfId="0" applyNumberFormat="1" applyFont="1" applyFill="1" applyBorder="1" applyAlignment="1">
      <alignment horizontal="right" vertical="center" wrapText="1"/>
    </xf>
    <xf numFmtId="168" fontId="5" fillId="3" borderId="8" xfId="0" applyNumberFormat="1" applyFont="1" applyFill="1" applyBorder="1" applyAlignment="1">
      <alignment horizontal="right" vertical="center" wrapText="1"/>
    </xf>
    <xf numFmtId="168" fontId="4" fillId="0" borderId="8" xfId="0" applyNumberFormat="1" applyFont="1" applyBorder="1" applyAlignment="1">
      <alignment horizontal="right" vertical="center" wrapText="1"/>
    </xf>
    <xf numFmtId="168" fontId="4" fillId="0" borderId="0" xfId="0" applyNumberFormat="1" applyFont="1" applyAlignment="1">
      <alignment horizontal="right" vertical="center" wrapText="1"/>
    </xf>
    <xf numFmtId="168" fontId="5" fillId="3" borderId="9" xfId="0" applyNumberFormat="1" applyFont="1" applyFill="1" applyBorder="1" applyAlignment="1">
      <alignment horizontal="right" vertical="center" wrapText="1"/>
    </xf>
    <xf numFmtId="168" fontId="5" fillId="0" borderId="0" xfId="0" applyNumberFormat="1" applyFont="1" applyAlignment="1">
      <alignment horizontal="right" vertical="center" wrapText="1"/>
    </xf>
    <xf numFmtId="168" fontId="2" fillId="0" borderId="0" xfId="0" applyNumberFormat="1" applyFont="1"/>
    <xf numFmtId="168" fontId="4" fillId="2" borderId="0" xfId="0" applyNumberFormat="1" applyFont="1" applyFill="1" applyAlignment="1">
      <alignment horizontal="center" vertical="center" wrapText="1"/>
    </xf>
    <xf numFmtId="168" fontId="3" fillId="3" borderId="8" xfId="0" applyNumberFormat="1" applyFont="1" applyFill="1" applyBorder="1" applyAlignment="1">
      <alignment horizontal="right" vertical="center" wrapText="1"/>
    </xf>
    <xf numFmtId="168" fontId="4" fillId="4" borderId="9" xfId="0" applyNumberFormat="1" applyFont="1" applyFill="1" applyBorder="1" applyAlignment="1">
      <alignment vertical="center" wrapText="1"/>
    </xf>
    <xf numFmtId="168" fontId="3" fillId="0" borderId="0" xfId="0" applyNumberFormat="1" applyFont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4" fillId="4" borderId="23" xfId="0" applyFont="1" applyFill="1" applyBorder="1" applyAlignment="1">
      <alignment vertical="center" wrapText="1"/>
    </xf>
    <xf numFmtId="0" fontId="4" fillId="4" borderId="22" xfId="0" applyFont="1" applyFill="1" applyBorder="1" applyAlignment="1">
      <alignment vertical="center" wrapText="1"/>
    </xf>
    <xf numFmtId="3" fontId="36" fillId="3" borderId="1" xfId="0" applyNumberFormat="1" applyFont="1" applyFill="1" applyBorder="1" applyAlignment="1">
      <alignment horizontal="right" vertical="center" wrapText="1"/>
    </xf>
    <xf numFmtId="3" fontId="37" fillId="4" borderId="5" xfId="0" applyNumberFormat="1" applyFont="1" applyFill="1" applyBorder="1" applyAlignment="1">
      <alignment horizontal="right" vertical="center" wrapText="1"/>
    </xf>
    <xf numFmtId="170" fontId="37" fillId="4" borderId="12" xfId="1" applyNumberFormat="1" applyFont="1" applyFill="1" applyBorder="1" applyAlignment="1">
      <alignment horizontal="right" vertical="center" wrapText="1"/>
    </xf>
    <xf numFmtId="170" fontId="37" fillId="4" borderId="3" xfId="1" applyNumberFormat="1" applyFont="1" applyFill="1" applyBorder="1" applyAlignment="1">
      <alignment horizontal="right" vertical="center" wrapText="1"/>
    </xf>
    <xf numFmtId="170" fontId="38" fillId="4" borderId="3" xfId="1" applyNumberFormat="1" applyFont="1" applyFill="1" applyBorder="1" applyAlignment="1">
      <alignment horizontal="right" vertical="center" wrapText="1"/>
    </xf>
    <xf numFmtId="168" fontId="36" fillId="3" borderId="1" xfId="0" applyNumberFormat="1" applyFont="1" applyFill="1" applyBorder="1" applyAlignment="1">
      <alignment horizontal="right" vertical="center" wrapText="1"/>
    </xf>
    <xf numFmtId="3" fontId="37" fillId="5" borderId="1" xfId="0" applyNumberFormat="1" applyFont="1" applyFill="1" applyBorder="1" applyAlignment="1">
      <alignment horizontal="right" vertical="center" wrapText="1"/>
    </xf>
    <xf numFmtId="3" fontId="37" fillId="4" borderId="2" xfId="0" applyNumberFormat="1" applyFont="1" applyFill="1" applyBorder="1" applyAlignment="1">
      <alignment horizontal="right" vertical="center" wrapText="1"/>
    </xf>
    <xf numFmtId="168" fontId="36" fillId="3" borderId="0" xfId="0" applyNumberFormat="1" applyFont="1" applyFill="1" applyAlignment="1">
      <alignment horizontal="right" vertical="center" wrapText="1"/>
    </xf>
    <xf numFmtId="168" fontId="37" fillId="4" borderId="0" xfId="0" applyNumberFormat="1" applyFont="1" applyFill="1" applyAlignment="1">
      <alignment horizontal="right" vertical="center" wrapText="1"/>
    </xf>
    <xf numFmtId="168" fontId="0" fillId="3" borderId="1" xfId="0" applyNumberFormat="1" applyFill="1" applyBorder="1" applyAlignment="1">
      <alignment wrapText="1"/>
    </xf>
    <xf numFmtId="168" fontId="0" fillId="3" borderId="1" xfId="0" applyNumberFormat="1" applyFill="1" applyBorder="1" applyAlignment="1">
      <alignment horizontal="right" vertical="center" wrapText="1"/>
    </xf>
    <xf numFmtId="168" fontId="36" fillId="3" borderId="4" xfId="0" applyNumberFormat="1" applyFont="1" applyFill="1" applyBorder="1" applyAlignment="1">
      <alignment horizontal="right" vertical="center" wrapText="1"/>
    </xf>
    <xf numFmtId="168" fontId="37" fillId="3" borderId="1" xfId="0" applyNumberFormat="1" applyFont="1" applyFill="1" applyBorder="1" applyAlignment="1">
      <alignment horizontal="right" vertical="center" wrapText="1"/>
    </xf>
    <xf numFmtId="168" fontId="37" fillId="3" borderId="0" xfId="0" applyNumberFormat="1" applyFont="1" applyFill="1" applyAlignment="1">
      <alignment horizontal="right" vertical="center" wrapText="1"/>
    </xf>
    <xf numFmtId="168" fontId="37" fillId="6" borderId="5" xfId="0" applyNumberFormat="1" applyFont="1" applyFill="1" applyBorder="1" applyAlignment="1">
      <alignment horizontal="right" vertical="center" wrapText="1"/>
    </xf>
    <xf numFmtId="3" fontId="36" fillId="3" borderId="0" xfId="0" applyNumberFormat="1" applyFont="1" applyFill="1" applyAlignment="1">
      <alignment horizontal="right" vertical="center" wrapText="1"/>
    </xf>
    <xf numFmtId="3" fontId="36" fillId="3" borderId="4" xfId="0" applyNumberFormat="1" applyFont="1" applyFill="1" applyBorder="1" applyAlignment="1">
      <alignment horizontal="right" vertical="center" wrapText="1"/>
    </xf>
    <xf numFmtId="3" fontId="37" fillId="4" borderId="0" xfId="0" applyNumberFormat="1" applyFont="1" applyFill="1" applyAlignment="1">
      <alignment horizontal="right" vertical="center" wrapText="1"/>
    </xf>
    <xf numFmtId="168" fontId="36" fillId="3" borderId="3" xfId="0" applyNumberFormat="1" applyFont="1" applyFill="1" applyBorder="1" applyAlignment="1">
      <alignment horizontal="right" vertical="center" wrapText="1"/>
    </xf>
    <xf numFmtId="168" fontId="35" fillId="0" borderId="0" xfId="0" applyNumberFormat="1" applyFont="1" applyAlignment="1">
      <alignment horizontal="center" vertical="center" wrapText="1"/>
    </xf>
    <xf numFmtId="168" fontId="36" fillId="0" borderId="0" xfId="0" applyNumberFormat="1" applyFont="1" applyAlignment="1">
      <alignment horizontal="right" vertical="center" wrapText="1"/>
    </xf>
    <xf numFmtId="168" fontId="36" fillId="0" borderId="6" xfId="0" applyNumberFormat="1" applyFont="1" applyBorder="1" applyAlignment="1">
      <alignment horizontal="right" vertical="center" wrapText="1"/>
    </xf>
    <xf numFmtId="0" fontId="35" fillId="2" borderId="0" xfId="0" applyFont="1" applyFill="1" applyAlignment="1">
      <alignment horizontal="right" vertical="center"/>
    </xf>
    <xf numFmtId="0" fontId="19" fillId="0" borderId="24" xfId="31" applyFont="1" applyBorder="1" applyAlignment="1">
      <alignment horizontal="justify" wrapText="1"/>
    </xf>
    <xf numFmtId="3" fontId="19" fillId="0" borderId="24" xfId="31" applyNumberFormat="1" applyFont="1" applyBorder="1" applyAlignment="1">
      <alignment horizontal="right" wrapText="1"/>
    </xf>
    <xf numFmtId="3" fontId="19" fillId="0" borderId="24" xfId="31" applyNumberFormat="1" applyFont="1" applyBorder="1" applyAlignment="1">
      <alignment horizontal="right"/>
    </xf>
    <xf numFmtId="3" fontId="19" fillId="0" borderId="24" xfId="58" applyNumberFormat="1" applyFont="1" applyFill="1" applyBorder="1" applyAlignment="1">
      <alignment horizontal="right"/>
    </xf>
    <xf numFmtId="0" fontId="2" fillId="3" borderId="4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right" vertical="center" wrapText="1"/>
    </xf>
    <xf numFmtId="0" fontId="16" fillId="3" borderId="1" xfId="0" applyFont="1" applyFill="1" applyBorder="1" applyAlignment="1">
      <alignment horizontal="right" vertical="center" wrapText="1"/>
    </xf>
    <xf numFmtId="3" fontId="4" fillId="4" borderId="6" xfId="0" applyNumberFormat="1" applyFont="1" applyFill="1" applyBorder="1" applyAlignment="1">
      <alignment horizontal="right" vertical="center" wrapText="1"/>
    </xf>
    <xf numFmtId="3" fontId="3" fillId="4" borderId="0" xfId="0" applyNumberFormat="1" applyFont="1" applyFill="1" applyAlignment="1">
      <alignment horizontal="right" vertical="center" wrapText="1"/>
    </xf>
    <xf numFmtId="3" fontId="4" fillId="4" borderId="2" xfId="0" applyNumberFormat="1" applyFont="1" applyFill="1" applyBorder="1" applyAlignment="1">
      <alignment vertical="center" wrapText="1"/>
    </xf>
    <xf numFmtId="168" fontId="4" fillId="4" borderId="2" xfId="0" applyNumberFormat="1" applyFont="1" applyFill="1" applyBorder="1" applyAlignment="1">
      <alignment vertical="center" wrapText="1"/>
    </xf>
    <xf numFmtId="3" fontId="2" fillId="3" borderId="3" xfId="0" applyNumberFormat="1" applyFont="1" applyFill="1" applyBorder="1" applyAlignment="1">
      <alignment horizontal="right" vertical="center" wrapText="1"/>
    </xf>
    <xf numFmtId="0" fontId="2" fillId="0" borderId="25" xfId="0" applyFont="1" applyBorder="1" applyAlignment="1">
      <alignment vertical="center" wrapText="1"/>
    </xf>
    <xf numFmtId="0" fontId="3" fillId="0" borderId="0" xfId="0" applyFont="1" applyAlignment="1">
      <alignment horizontal="right" vertical="center" wrapText="1"/>
    </xf>
    <xf numFmtId="168" fontId="4" fillId="4" borderId="5" xfId="0" applyNumberFormat="1" applyFont="1" applyFill="1" applyBorder="1" applyAlignment="1">
      <alignment horizontal="right" vertical="center" wrapText="1"/>
    </xf>
    <xf numFmtId="168" fontId="36" fillId="0" borderId="1" xfId="0" applyNumberFormat="1" applyFont="1" applyBorder="1" applyAlignment="1">
      <alignment horizontal="right" vertical="center" wrapText="1"/>
    </xf>
    <xf numFmtId="0" fontId="2" fillId="0" borderId="0" xfId="0" applyFont="1" applyAlignment="1">
      <alignment wrapText="1"/>
    </xf>
    <xf numFmtId="3" fontId="4" fillId="0" borderId="0" xfId="0" applyNumberFormat="1" applyFont="1" applyAlignment="1">
      <alignment vertical="center" wrapText="1"/>
    </xf>
    <xf numFmtId="0" fontId="4" fillId="5" borderId="0" xfId="0" applyFont="1" applyFill="1" applyAlignment="1">
      <alignment vertical="center" wrapText="1"/>
    </xf>
    <xf numFmtId="14" fontId="4" fillId="2" borderId="0" xfId="0" applyNumberFormat="1" applyFont="1" applyFill="1" applyAlignment="1">
      <alignment horizontal="center" vertical="center" wrapText="1"/>
    </xf>
    <xf numFmtId="14" fontId="5" fillId="0" borderId="0" xfId="0" applyNumberFormat="1" applyFont="1" applyAlignment="1">
      <alignment horizontal="right" vertical="center"/>
    </xf>
    <xf numFmtId="14" fontId="5" fillId="0" borderId="0" xfId="0" applyNumberFormat="1" applyFont="1" applyAlignment="1">
      <alignment horizontal="right" vertical="center" wrapText="1"/>
    </xf>
    <xf numFmtId="168" fontId="4" fillId="5" borderId="0" xfId="0" applyNumberFormat="1" applyFont="1" applyFill="1" applyAlignment="1">
      <alignment horizontal="right" vertical="center"/>
    </xf>
    <xf numFmtId="168" fontId="4" fillId="5" borderId="0" xfId="0" applyNumberFormat="1" applyFont="1" applyFill="1" applyAlignment="1">
      <alignment horizontal="right" vertical="center" wrapText="1"/>
    </xf>
    <xf numFmtId="168" fontId="5" fillId="0" borderId="0" xfId="0" applyNumberFormat="1" applyFont="1" applyAlignment="1">
      <alignment horizontal="right" vertical="center"/>
    </xf>
    <xf numFmtId="3" fontId="5" fillId="3" borderId="4" xfId="0" applyNumberFormat="1" applyFont="1" applyFill="1" applyBorder="1" applyAlignment="1">
      <alignment vertical="center" wrapText="1"/>
    </xf>
    <xf numFmtId="3" fontId="37" fillId="0" borderId="0" xfId="0" applyNumberFormat="1" applyFont="1" applyAlignment="1">
      <alignment horizontal="right" vertical="center" wrapText="1"/>
    </xf>
    <xf numFmtId="0" fontId="2" fillId="2" borderId="0" xfId="0" applyFont="1" applyFill="1" applyAlignment="1">
      <alignment vertical="center"/>
    </xf>
    <xf numFmtId="0" fontId="17" fillId="2" borderId="0" xfId="0" applyFont="1" applyFill="1" applyAlignment="1">
      <alignment vertical="center" wrapText="1"/>
    </xf>
    <xf numFmtId="0" fontId="19" fillId="8" borderId="25" xfId="0" applyFont="1" applyFill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3" fillId="4" borderId="5" xfId="0" applyFont="1" applyFill="1" applyBorder="1" applyAlignment="1">
      <alignment horizontal="left" vertical="center" wrapText="1"/>
    </xf>
    <xf numFmtId="3" fontId="37" fillId="3" borderId="0" xfId="0" applyNumberFormat="1" applyFont="1" applyFill="1" applyAlignment="1">
      <alignment horizontal="right" vertical="center" wrapText="1"/>
    </xf>
    <xf numFmtId="3" fontId="37" fillId="3" borderId="1" xfId="0" applyNumberFormat="1" applyFont="1" applyFill="1" applyBorder="1" applyAlignment="1">
      <alignment horizontal="right" vertical="center" wrapText="1"/>
    </xf>
    <xf numFmtId="0" fontId="19" fillId="0" borderId="16" xfId="31" applyFont="1" applyBorder="1" applyAlignment="1">
      <alignment horizontal="justify" vertical="center" wrapText="1"/>
    </xf>
    <xf numFmtId="0" fontId="0" fillId="0" borderId="0" xfId="0" applyAlignment="1">
      <alignment wrapText="1"/>
    </xf>
    <xf numFmtId="0" fontId="5" fillId="3" borderId="1" xfId="0" quotePrefix="1" applyFont="1" applyFill="1" applyBorder="1" applyAlignment="1">
      <alignment vertical="center" wrapText="1"/>
    </xf>
    <xf numFmtId="0" fontId="5" fillId="3" borderId="0" xfId="0" quotePrefix="1" applyFont="1" applyFill="1" applyAlignment="1">
      <alignment vertical="center" wrapText="1"/>
    </xf>
    <xf numFmtId="168" fontId="4" fillId="3" borderId="0" xfId="0" applyNumberFormat="1" applyFont="1" applyFill="1" applyAlignment="1">
      <alignment horizontal="right" vertical="center" wrapText="1"/>
    </xf>
    <xf numFmtId="168" fontId="4" fillId="3" borderId="3" xfId="0" applyNumberFormat="1" applyFont="1" applyFill="1" applyBorder="1" applyAlignment="1">
      <alignment horizontal="right" vertical="center" wrapText="1"/>
    </xf>
    <xf numFmtId="0" fontId="37" fillId="4" borderId="6" xfId="0" applyFont="1" applyFill="1" applyBorder="1" applyAlignment="1">
      <alignment vertical="center" wrapText="1"/>
    </xf>
    <xf numFmtId="0" fontId="4" fillId="3" borderId="4" xfId="0" applyFont="1" applyFill="1" applyBorder="1" applyAlignment="1">
      <alignment vertical="center" wrapText="1"/>
    </xf>
    <xf numFmtId="0" fontId="3" fillId="2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quotePrefix="1" applyFont="1"/>
    <xf numFmtId="168" fontId="4" fillId="4" borderId="8" xfId="0" applyNumberFormat="1" applyFont="1" applyFill="1" applyBorder="1" applyAlignment="1">
      <alignment horizontal="right" vertical="center" wrapText="1"/>
    </xf>
    <xf numFmtId="14" fontId="4" fillId="4" borderId="8" xfId="0" applyNumberFormat="1" applyFont="1" applyFill="1" applyBorder="1" applyAlignment="1">
      <alignment horizontal="right" vertical="center" wrapText="1"/>
    </xf>
    <xf numFmtId="14" fontId="4" fillId="4" borderId="6" xfId="0" applyNumberFormat="1" applyFont="1" applyFill="1" applyBorder="1" applyAlignment="1">
      <alignment horizontal="right" vertical="center" wrapText="1"/>
    </xf>
    <xf numFmtId="0" fontId="4" fillId="7" borderId="1" xfId="0" applyFont="1" applyFill="1" applyBorder="1" applyAlignment="1">
      <alignment horizontal="right" vertical="center" wrapText="1"/>
    </xf>
    <xf numFmtId="14" fontId="4" fillId="7" borderId="1" xfId="0" applyNumberFormat="1" applyFont="1" applyFill="1" applyBorder="1" applyAlignment="1">
      <alignment vertical="center" wrapText="1"/>
    </xf>
    <xf numFmtId="14" fontId="4" fillId="7" borderId="0" xfId="0" applyNumberFormat="1" applyFont="1" applyFill="1" applyAlignment="1">
      <alignment vertical="center" wrapText="1"/>
    </xf>
    <xf numFmtId="0" fontId="35" fillId="2" borderId="0" xfId="0" applyFont="1" applyFill="1" applyAlignment="1">
      <alignment horizontal="center" vertical="center" wrapText="1"/>
    </xf>
    <xf numFmtId="0" fontId="37" fillId="2" borderId="0" xfId="0" applyFont="1" applyFill="1" applyAlignment="1">
      <alignment horizontal="center" vertical="center" wrapText="1"/>
    </xf>
    <xf numFmtId="14" fontId="37" fillId="2" borderId="0" xfId="0" applyNumberFormat="1" applyFont="1" applyFill="1" applyAlignment="1">
      <alignment horizontal="center" vertical="center" wrapText="1"/>
    </xf>
    <xf numFmtId="0" fontId="0" fillId="3" borderId="1" xfId="0" applyFill="1" applyBorder="1" applyAlignment="1">
      <alignment vertical="center" wrapText="1"/>
    </xf>
    <xf numFmtId="14" fontId="37" fillId="7" borderId="1" xfId="0" applyNumberFormat="1" applyFont="1" applyFill="1" applyBorder="1" applyAlignment="1">
      <alignment vertical="center" wrapText="1"/>
    </xf>
    <xf numFmtId="0" fontId="36" fillId="3" borderId="0" xfId="0" applyFont="1" applyFill="1" applyAlignment="1">
      <alignment vertical="center" wrapText="1"/>
    </xf>
    <xf numFmtId="0" fontId="36" fillId="3" borderId="4" xfId="0" applyFont="1" applyFill="1" applyBorder="1" applyAlignment="1">
      <alignment vertical="center" wrapText="1"/>
    </xf>
    <xf numFmtId="0" fontId="0" fillId="3" borderId="3" xfId="0" applyFill="1" applyBorder="1" applyAlignment="1">
      <alignment vertical="center" wrapText="1"/>
    </xf>
    <xf numFmtId="0" fontId="40" fillId="0" borderId="20" xfId="0" applyFont="1" applyBorder="1" applyAlignment="1">
      <alignment wrapText="1"/>
    </xf>
    <xf numFmtId="0" fontId="35" fillId="6" borderId="6" xfId="0" applyFont="1" applyFill="1" applyBorder="1" applyAlignment="1">
      <alignment wrapText="1"/>
    </xf>
    <xf numFmtId="0" fontId="35" fillId="3" borderId="1" xfId="0" applyFont="1" applyFill="1" applyBorder="1" applyAlignment="1">
      <alignment vertical="center" wrapText="1"/>
    </xf>
    <xf numFmtId="168" fontId="4" fillId="0" borderId="9" xfId="0" applyNumberFormat="1" applyFont="1" applyBorder="1" applyAlignment="1">
      <alignment horizontal="right" vertical="center" wrapText="1"/>
    </xf>
    <xf numFmtId="0" fontId="36" fillId="3" borderId="1" xfId="0" applyFont="1" applyFill="1" applyBorder="1" applyAlignment="1">
      <alignment vertical="center" wrapText="1"/>
    </xf>
    <xf numFmtId="0" fontId="37" fillId="7" borderId="0" xfId="0" applyFont="1" applyFill="1" applyAlignment="1">
      <alignment vertical="center" wrapText="1"/>
    </xf>
    <xf numFmtId="3" fontId="4" fillId="7" borderId="0" xfId="0" applyNumberFormat="1" applyFont="1" applyFill="1" applyAlignment="1">
      <alignment vertical="center" wrapText="1"/>
    </xf>
    <xf numFmtId="168" fontId="4" fillId="7" borderId="0" xfId="0" applyNumberFormat="1" applyFont="1" applyFill="1" applyAlignment="1">
      <alignment vertical="center" wrapText="1"/>
    </xf>
    <xf numFmtId="0" fontId="3" fillId="4" borderId="0" xfId="0" applyFont="1" applyFill="1" applyAlignment="1">
      <alignment wrapText="1"/>
    </xf>
    <xf numFmtId="3" fontId="4" fillId="4" borderId="0" xfId="0" applyNumberFormat="1" applyFont="1" applyFill="1" applyAlignment="1">
      <alignment horizontal="left" vertical="center" wrapText="1"/>
    </xf>
    <xf numFmtId="0" fontId="3" fillId="4" borderId="0" xfId="0" applyFont="1" applyFill="1" applyAlignment="1">
      <alignment vertical="center" wrapText="1"/>
    </xf>
    <xf numFmtId="168" fontId="5" fillId="0" borderId="1" xfId="0" applyNumberFormat="1" applyFont="1" applyBorder="1" applyAlignment="1">
      <alignment horizontal="right" vertical="center" wrapText="1"/>
    </xf>
    <xf numFmtId="0" fontId="3" fillId="9" borderId="12" xfId="0" applyFont="1" applyFill="1" applyBorder="1" applyAlignment="1">
      <alignment vertical="center" wrapText="1"/>
    </xf>
    <xf numFmtId="0" fontId="35" fillId="9" borderId="12" xfId="0" applyFont="1" applyFill="1" applyBorder="1" applyAlignment="1">
      <alignment vertical="center" wrapText="1"/>
    </xf>
    <xf numFmtId="0" fontId="5" fillId="3" borderId="6" xfId="0" applyFont="1" applyFill="1" applyBorder="1" applyAlignment="1">
      <alignment vertical="center" wrapText="1"/>
    </xf>
    <xf numFmtId="0" fontId="36" fillId="3" borderId="6" xfId="0" applyFont="1" applyFill="1" applyBorder="1" applyAlignment="1">
      <alignment vertical="center" wrapText="1"/>
    </xf>
    <xf numFmtId="0" fontId="3" fillId="3" borderId="14" xfId="0" applyFont="1" applyFill="1" applyBorder="1" applyAlignment="1">
      <alignment vertical="center" wrapText="1"/>
    </xf>
    <xf numFmtId="0" fontId="35" fillId="3" borderId="14" xfId="0" applyFont="1" applyFill="1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2" fillId="0" borderId="14" xfId="0" applyFont="1" applyBorder="1" applyAlignment="1">
      <alignment horizontal="right" vertical="center" wrapText="1"/>
    </xf>
    <xf numFmtId="0" fontId="36" fillId="3" borderId="14" xfId="0" applyFont="1" applyFill="1" applyBorder="1" applyAlignment="1">
      <alignment vertical="center" wrapText="1"/>
    </xf>
    <xf numFmtId="0" fontId="4" fillId="3" borderId="14" xfId="0" applyFont="1" applyFill="1" applyBorder="1" applyAlignment="1">
      <alignment vertical="center" wrapText="1"/>
    </xf>
    <xf numFmtId="0" fontId="37" fillId="3" borderId="14" xfId="0" applyFont="1" applyFill="1" applyBorder="1" applyAlignment="1">
      <alignment vertical="center" wrapText="1"/>
    </xf>
    <xf numFmtId="0" fontId="3" fillId="0" borderId="14" xfId="0" applyFont="1" applyBorder="1" applyAlignment="1">
      <alignment wrapText="1"/>
    </xf>
    <xf numFmtId="0" fontId="37" fillId="0" borderId="0" xfId="0" applyFont="1" applyAlignment="1">
      <alignment vertical="center" wrapText="1"/>
    </xf>
    <xf numFmtId="0" fontId="4" fillId="10" borderId="0" xfId="0" applyFont="1" applyFill="1" applyAlignment="1">
      <alignment vertical="center" wrapText="1"/>
    </xf>
    <xf numFmtId="0" fontId="3" fillId="10" borderId="3" xfId="0" applyFont="1" applyFill="1" applyBorder="1" applyAlignment="1">
      <alignment vertical="center" wrapText="1"/>
    </xf>
    <xf numFmtId="3" fontId="4" fillId="10" borderId="0" xfId="0" applyNumberFormat="1" applyFont="1" applyFill="1" applyAlignment="1">
      <alignment horizontal="right" vertical="center" wrapText="1"/>
    </xf>
    <xf numFmtId="0" fontId="4" fillId="10" borderId="1" xfId="0" applyFont="1" applyFill="1" applyBorder="1" applyAlignment="1">
      <alignment vertical="center" wrapText="1"/>
    </xf>
    <xf numFmtId="3" fontId="4" fillId="10" borderId="1" xfId="0" applyNumberFormat="1" applyFont="1" applyFill="1" applyBorder="1" applyAlignment="1">
      <alignment horizontal="right" vertical="center" wrapText="1"/>
    </xf>
    <xf numFmtId="0" fontId="17" fillId="0" borderId="0" xfId="0" applyFont="1"/>
    <xf numFmtId="3" fontId="5" fillId="0" borderId="3" xfId="0" applyNumberFormat="1" applyFont="1" applyBorder="1" applyAlignment="1">
      <alignment horizontal="right" vertical="center" wrapText="1"/>
    </xf>
    <xf numFmtId="0" fontId="41" fillId="0" borderId="0" xfId="0" applyFont="1"/>
    <xf numFmtId="0" fontId="38" fillId="0" borderId="0" xfId="0" applyFont="1" applyAlignment="1">
      <alignment horizontal="left" vertical="top" wrapText="1"/>
    </xf>
    <xf numFmtId="3" fontId="0" fillId="0" borderId="0" xfId="0" applyNumberFormat="1"/>
    <xf numFmtId="168" fontId="3" fillId="3" borderId="0" xfId="0" applyNumberFormat="1" applyFont="1" applyFill="1" applyAlignment="1">
      <alignment horizontal="right" vertical="center" wrapText="1"/>
    </xf>
    <xf numFmtId="0" fontId="3" fillId="0" borderId="0" xfId="0" applyFont="1" applyAlignment="1">
      <alignment wrapText="1"/>
    </xf>
    <xf numFmtId="3" fontId="4" fillId="4" borderId="2" xfId="0" applyNumberFormat="1" applyFont="1" applyFill="1" applyBorder="1" applyAlignment="1">
      <alignment horizontal="left" vertical="center" wrapText="1"/>
    </xf>
    <xf numFmtId="0" fontId="3" fillId="4" borderId="5" xfId="0" applyFont="1" applyFill="1" applyBorder="1" applyAlignment="1">
      <alignment wrapText="1"/>
    </xf>
    <xf numFmtId="3" fontId="4" fillId="4" borderId="5" xfId="0" applyNumberFormat="1" applyFont="1" applyFill="1" applyBorder="1" applyAlignment="1">
      <alignment horizontal="left" vertical="center" wrapText="1"/>
    </xf>
    <xf numFmtId="0" fontId="44" fillId="2" borderId="0" xfId="0" applyFont="1" applyFill="1" applyAlignment="1">
      <alignment horizontal="center" vertical="center" wrapText="1"/>
    </xf>
    <xf numFmtId="9" fontId="39" fillId="0" borderId="24" xfId="58" applyFont="1" applyBorder="1" applyAlignment="1">
      <alignment horizontal="right" wrapText="1"/>
    </xf>
    <xf numFmtId="168" fontId="43" fillId="0" borderId="24" xfId="31" applyNumberFormat="1" applyFont="1" applyBorder="1" applyAlignment="1">
      <alignment horizontal="right" wrapText="1"/>
    </xf>
    <xf numFmtId="0" fontId="45" fillId="0" borderId="0" xfId="0" applyFont="1" applyAlignment="1">
      <alignment wrapText="1"/>
    </xf>
    <xf numFmtId="168" fontId="43" fillId="0" borderId="13" xfId="31" applyNumberFormat="1" applyFont="1" applyBorder="1" applyAlignment="1">
      <alignment horizontal="right" wrapText="1"/>
    </xf>
    <xf numFmtId="168" fontId="43" fillId="0" borderId="27" xfId="31" applyNumberFormat="1" applyFont="1" applyBorder="1" applyAlignment="1">
      <alignment horizontal="right" wrapText="1"/>
    </xf>
    <xf numFmtId="0" fontId="4" fillId="6" borderId="6" xfId="0" applyFont="1" applyFill="1" applyBorder="1" applyAlignment="1">
      <alignment vertical="center" wrapText="1"/>
    </xf>
    <xf numFmtId="0" fontId="35" fillId="0" borderId="0" xfId="0" applyFont="1" applyAlignment="1">
      <alignment vertical="center" wrapText="1"/>
    </xf>
    <xf numFmtId="0" fontId="17" fillId="0" borderId="0" xfId="2" applyFont="1" applyAlignment="1">
      <alignment vertical="center"/>
    </xf>
    <xf numFmtId="0" fontId="2" fillId="2" borderId="0" xfId="2" applyFont="1" applyFill="1" applyAlignment="1">
      <alignment vertical="center" wrapText="1"/>
    </xf>
    <xf numFmtId="0" fontId="18" fillId="2" borderId="0" xfId="2" applyFont="1" applyFill="1" applyAlignment="1">
      <alignment horizontal="right" vertical="center" wrapText="1"/>
    </xf>
    <xf numFmtId="0" fontId="19" fillId="3" borderId="1" xfId="2" applyFont="1" applyFill="1" applyBorder="1" applyAlignment="1">
      <alignment vertical="center"/>
    </xf>
    <xf numFmtId="0" fontId="19" fillId="3" borderId="1" xfId="2" applyFont="1" applyFill="1" applyBorder="1" applyAlignment="1">
      <alignment vertical="center" wrapText="1"/>
    </xf>
    <xf numFmtId="0" fontId="19" fillId="3" borderId="1" xfId="2" applyFont="1" applyFill="1" applyBorder="1" applyAlignment="1">
      <alignment horizontal="right" vertical="center" wrapText="1"/>
    </xf>
    <xf numFmtId="0" fontId="19" fillId="3" borderId="3" xfId="2" applyFont="1" applyFill="1" applyBorder="1" applyAlignment="1">
      <alignment vertical="center" wrapText="1"/>
    </xf>
    <xf numFmtId="172" fontId="19" fillId="3" borderId="3" xfId="2" applyNumberFormat="1" applyFont="1" applyFill="1" applyBorder="1" applyAlignment="1">
      <alignment horizontal="right" vertical="center" wrapText="1"/>
    </xf>
    <xf numFmtId="172" fontId="19" fillId="0" borderId="3" xfId="2" applyNumberFormat="1" applyFont="1" applyBorder="1" applyAlignment="1">
      <alignment horizontal="right" vertical="center" wrapText="1"/>
    </xf>
    <xf numFmtId="172" fontId="19" fillId="8" borderId="3" xfId="2" applyNumberFormat="1" applyFont="1" applyFill="1" applyBorder="1" applyAlignment="1">
      <alignment horizontal="right" vertical="center" wrapText="1"/>
    </xf>
    <xf numFmtId="0" fontId="18" fillId="4" borderId="2" xfId="2" applyFont="1" applyFill="1" applyBorder="1" applyAlignment="1">
      <alignment wrapText="1"/>
    </xf>
    <xf numFmtId="0" fontId="18" fillId="4" borderId="2" xfId="2" applyFont="1" applyFill="1" applyBorder="1" applyAlignment="1">
      <alignment vertical="center" wrapText="1"/>
    </xf>
    <xf numFmtId="172" fontId="18" fillId="4" borderId="2" xfId="2" applyNumberFormat="1" applyFont="1" applyFill="1" applyBorder="1" applyAlignment="1">
      <alignment horizontal="right" vertical="center" wrapText="1"/>
    </xf>
    <xf numFmtId="0" fontId="2" fillId="0" borderId="0" xfId="2" applyFont="1"/>
    <xf numFmtId="0" fontId="6" fillId="0" borderId="0" xfId="2"/>
    <xf numFmtId="0" fontId="19" fillId="3" borderId="6" xfId="2" applyFont="1" applyFill="1" applyBorder="1" applyAlignment="1">
      <alignment vertical="center" wrapText="1"/>
    </xf>
    <xf numFmtId="172" fontId="19" fillId="0" borderId="12" xfId="2" applyNumberFormat="1" applyFont="1" applyBorder="1" applyAlignment="1">
      <alignment horizontal="right" vertical="center" wrapText="1"/>
    </xf>
    <xf numFmtId="172" fontId="19" fillId="3" borderId="12" xfId="2" applyNumberFormat="1" applyFont="1" applyFill="1" applyBorder="1" applyAlignment="1">
      <alignment horizontal="right" vertical="center" wrapText="1"/>
    </xf>
    <xf numFmtId="0" fontId="31" fillId="0" borderId="0" xfId="2" applyFont="1" applyAlignment="1">
      <alignment wrapText="1"/>
    </xf>
    <xf numFmtId="0" fontId="31" fillId="0" borderId="0" xfId="2" applyFont="1"/>
    <xf numFmtId="0" fontId="25" fillId="0" borderId="0" xfId="2" applyFont="1"/>
    <xf numFmtId="0" fontId="19" fillId="2" borderId="0" xfId="2" applyFont="1" applyFill="1" applyAlignment="1">
      <alignment vertical="center" wrapText="1"/>
    </xf>
    <xf numFmtId="9" fontId="6" fillId="0" borderId="0" xfId="50" applyFont="1"/>
    <xf numFmtId="14" fontId="4" fillId="7" borderId="0" xfId="0" applyNumberFormat="1" applyFont="1" applyFill="1" applyAlignment="1">
      <alignment horizontal="right" vertical="center" wrapText="1"/>
    </xf>
    <xf numFmtId="168" fontId="4" fillId="6" borderId="6" xfId="0" applyNumberFormat="1" applyFont="1" applyFill="1" applyBorder="1" applyAlignment="1">
      <alignment horizontal="right" vertical="center" wrapText="1"/>
    </xf>
    <xf numFmtId="0" fontId="5" fillId="8" borderId="4" xfId="0" applyFont="1" applyFill="1" applyBorder="1" applyAlignment="1">
      <alignment vertical="center" wrapText="1"/>
    </xf>
    <xf numFmtId="3" fontId="36" fillId="0" borderId="3" xfId="0" applyNumberFormat="1" applyFont="1" applyBorder="1" applyAlignment="1">
      <alignment horizontal="right" vertical="center" wrapText="1"/>
    </xf>
    <xf numFmtId="168" fontId="37" fillId="3" borderId="9" xfId="0" applyNumberFormat="1" applyFont="1" applyFill="1" applyBorder="1" applyAlignment="1">
      <alignment horizontal="right" vertical="center" wrapText="1"/>
    </xf>
    <xf numFmtId="3" fontId="19" fillId="0" borderId="0" xfId="31" applyNumberFormat="1" applyFont="1" applyAlignment="1">
      <alignment horizontal="right" wrapText="1"/>
    </xf>
    <xf numFmtId="3" fontId="19" fillId="0" borderId="0" xfId="31" applyNumberFormat="1" applyFont="1" applyAlignment="1">
      <alignment horizontal="right"/>
    </xf>
    <xf numFmtId="3" fontId="19" fillId="0" borderId="0" xfId="58" applyNumberFormat="1" applyFont="1" applyFill="1" applyBorder="1" applyAlignment="1">
      <alignment horizontal="right"/>
    </xf>
    <xf numFmtId="168" fontId="43" fillId="0" borderId="0" xfId="31" applyNumberFormat="1" applyFont="1" applyAlignment="1">
      <alignment horizontal="right" wrapText="1"/>
    </xf>
    <xf numFmtId="9" fontId="39" fillId="0" borderId="0" xfId="58" applyFont="1" applyBorder="1" applyAlignment="1">
      <alignment horizontal="right" wrapText="1"/>
    </xf>
    <xf numFmtId="0" fontId="48" fillId="0" borderId="0" xfId="0" applyFont="1" applyAlignment="1">
      <alignment vertical="center" wrapText="1"/>
    </xf>
    <xf numFmtId="168" fontId="37" fillId="4" borderId="9" xfId="0" applyNumberFormat="1" applyFont="1" applyFill="1" applyBorder="1" applyAlignment="1">
      <alignment vertical="center" wrapText="1"/>
    </xf>
    <xf numFmtId="41" fontId="37" fillId="2" borderId="0" xfId="0" applyNumberFormat="1" applyFont="1" applyFill="1" applyAlignment="1">
      <alignment horizontal="right" vertical="center" wrapText="1"/>
    </xf>
    <xf numFmtId="0" fontId="3" fillId="0" borderId="1" xfId="0" applyFont="1" applyBorder="1" applyAlignment="1">
      <alignment horizontal="left" vertical="center" wrapText="1"/>
    </xf>
    <xf numFmtId="168" fontId="4" fillId="3" borderId="1" xfId="0" applyNumberFormat="1" applyFont="1" applyFill="1" applyBorder="1" applyAlignment="1">
      <alignment horizontal="right" vertical="center" wrapText="1"/>
    </xf>
    <xf numFmtId="0" fontId="19" fillId="0" borderId="0" xfId="31" applyFont="1" applyAlignment="1">
      <alignment horizontal="justify" vertical="center" wrapText="1"/>
    </xf>
    <xf numFmtId="0" fontId="19" fillId="0" borderId="13" xfId="31" applyFont="1" applyBorder="1" applyAlignment="1">
      <alignment horizontal="justify" vertical="center" wrapText="1"/>
    </xf>
    <xf numFmtId="0" fontId="19" fillId="0" borderId="16" xfId="31" applyFont="1" applyBorder="1" applyAlignment="1">
      <alignment horizontal="justify" vertical="center"/>
    </xf>
    <xf numFmtId="0" fontId="19" fillId="0" borderId="26" xfId="31" applyFont="1" applyBorder="1" applyAlignment="1">
      <alignment horizontal="justify" vertical="center"/>
    </xf>
    <xf numFmtId="0" fontId="19" fillId="0" borderId="26" xfId="31" applyFont="1" applyBorder="1" applyAlignment="1">
      <alignment horizontal="justify" wrapText="1"/>
    </xf>
    <xf numFmtId="3" fontId="31" fillId="0" borderId="13" xfId="0" applyNumberFormat="1" applyFont="1" applyBorder="1" applyAlignment="1">
      <alignment horizontal="right" vertical="center" wrapText="1"/>
    </xf>
    <xf numFmtId="168" fontId="30" fillId="0" borderId="13" xfId="31" applyNumberFormat="1" applyFont="1" applyBorder="1" applyAlignment="1">
      <alignment horizontal="right" wrapText="1"/>
    </xf>
    <xf numFmtId="3" fontId="25" fillId="0" borderId="13" xfId="0" applyNumberFormat="1" applyFont="1" applyBorder="1" applyAlignment="1">
      <alignment horizontal="right" vertical="center" wrapText="1"/>
    </xf>
    <xf numFmtId="3" fontId="25" fillId="0" borderId="19" xfId="0" applyNumberFormat="1" applyFont="1" applyBorder="1" applyAlignment="1">
      <alignment horizontal="right" vertical="center" wrapText="1"/>
    </xf>
    <xf numFmtId="0" fontId="25" fillId="0" borderId="0" xfId="2" applyFont="1" applyAlignment="1">
      <alignment wrapText="1"/>
    </xf>
    <xf numFmtId="0" fontId="36" fillId="3" borderId="8" xfId="0" applyFont="1" applyFill="1" applyBorder="1" applyAlignment="1">
      <alignment vertical="center" wrapText="1"/>
    </xf>
    <xf numFmtId="174" fontId="46" fillId="0" borderId="13" xfId="0" applyNumberFormat="1" applyFont="1" applyBorder="1" applyAlignment="1">
      <alignment horizontal="right" vertical="center" wrapText="1"/>
    </xf>
    <xf numFmtId="174" fontId="32" fillId="0" borderId="13" xfId="0" applyNumberFormat="1" applyFont="1" applyBorder="1" applyAlignment="1">
      <alignment horizontal="right" vertical="center" wrapText="1"/>
    </xf>
    <xf numFmtId="174" fontId="32" fillId="0" borderId="19" xfId="0" applyNumberFormat="1" applyFont="1" applyBorder="1" applyAlignment="1">
      <alignment horizontal="right" vertical="center" wrapText="1"/>
    </xf>
    <xf numFmtId="0" fontId="18" fillId="0" borderId="0" xfId="0" applyFont="1"/>
    <xf numFmtId="0" fontId="17" fillId="0" borderId="0" xfId="0" applyFont="1" applyAlignment="1">
      <alignment horizontal="left" vertical="center" wrapText="1"/>
    </xf>
    <xf numFmtId="3" fontId="5" fillId="3" borderId="0" xfId="0" applyNumberFormat="1" applyFont="1" applyFill="1" applyAlignment="1">
      <alignment horizontal="right" vertical="center"/>
    </xf>
    <xf numFmtId="3" fontId="2" fillId="3" borderId="0" xfId="0" applyNumberFormat="1" applyFont="1" applyFill="1" applyAlignment="1">
      <alignment wrapText="1"/>
    </xf>
    <xf numFmtId="3" fontId="4" fillId="4" borderId="0" xfId="0" applyNumberFormat="1" applyFont="1" applyFill="1" applyAlignment="1">
      <alignment vertical="center"/>
    </xf>
    <xf numFmtId="3" fontId="4" fillId="4" borderId="0" xfId="0" applyNumberFormat="1" applyFont="1" applyFill="1" applyAlignment="1">
      <alignment horizontal="right" vertical="center"/>
    </xf>
    <xf numFmtId="3" fontId="19" fillId="4" borderId="0" xfId="0" applyNumberFormat="1" applyFont="1" applyFill="1"/>
    <xf numFmtId="3" fontId="2" fillId="4" borderId="0" xfId="0" applyNumberFormat="1" applyFont="1" applyFill="1"/>
    <xf numFmtId="3" fontId="18" fillId="4" borderId="0" xfId="0" applyNumberFormat="1" applyFont="1" applyFill="1" applyAlignment="1">
      <alignment horizontal="right" vertical="center" wrapText="1"/>
    </xf>
    <xf numFmtId="171" fontId="18" fillId="3" borderId="1" xfId="0" applyNumberFormat="1" applyFont="1" applyFill="1" applyBorder="1" applyAlignment="1">
      <alignment horizontal="right" vertical="center" wrapText="1"/>
    </xf>
    <xf numFmtId="171" fontId="19" fillId="3" borderId="1" xfId="0" applyNumberFormat="1" applyFont="1" applyFill="1" applyBorder="1" applyAlignment="1">
      <alignment horizontal="right" vertical="center" wrapText="1"/>
    </xf>
    <xf numFmtId="171" fontId="2" fillId="3" borderId="1" xfId="0" applyNumberFormat="1" applyFont="1" applyFill="1" applyBorder="1" applyAlignment="1">
      <alignment horizontal="right" vertical="center" wrapText="1"/>
    </xf>
    <xf numFmtId="171" fontId="2" fillId="8" borderId="1" xfId="0" applyNumberFormat="1" applyFont="1" applyFill="1" applyBorder="1" applyAlignment="1">
      <alignment horizontal="right" vertical="center" wrapText="1"/>
    </xf>
    <xf numFmtId="171" fontId="18" fillId="4" borderId="6" xfId="0" applyNumberFormat="1" applyFont="1" applyFill="1" applyBorder="1" applyAlignment="1">
      <alignment horizontal="right" vertical="center"/>
    </xf>
    <xf numFmtId="171" fontId="19" fillId="8" borderId="1" xfId="0" applyNumberFormat="1" applyFont="1" applyFill="1" applyBorder="1" applyAlignment="1">
      <alignment horizontal="right" vertical="center" wrapText="1"/>
    </xf>
    <xf numFmtId="171" fontId="18" fillId="5" borderId="2" xfId="0" applyNumberFormat="1" applyFont="1" applyFill="1" applyBorder="1" applyAlignment="1">
      <alignment horizontal="right" vertical="center"/>
    </xf>
    <xf numFmtId="3" fontId="4" fillId="3" borderId="1" xfId="0" applyNumberFormat="1" applyFont="1" applyFill="1" applyBorder="1" applyAlignment="1">
      <alignment vertical="center" wrapText="1"/>
    </xf>
    <xf numFmtId="3" fontId="4" fillId="4" borderId="6" xfId="0" applyNumberFormat="1" applyFont="1" applyFill="1" applyBorder="1" applyAlignment="1">
      <alignment vertical="center" wrapText="1"/>
    </xf>
    <xf numFmtId="3" fontId="49" fillId="5" borderId="2" xfId="0" applyNumberFormat="1" applyFont="1" applyFill="1" applyBorder="1" applyAlignment="1">
      <alignment vertical="center" wrapText="1"/>
    </xf>
    <xf numFmtId="171" fontId="19" fillId="3" borderId="1" xfId="0" applyNumberFormat="1" applyFont="1" applyFill="1" applyBorder="1" applyAlignment="1">
      <alignment horizontal="center" vertical="center" wrapText="1"/>
    </xf>
    <xf numFmtId="171" fontId="18" fillId="3" borderId="1" xfId="0" applyNumberFormat="1" applyFont="1" applyFill="1" applyBorder="1" applyAlignment="1">
      <alignment horizontal="center" vertical="center" wrapText="1"/>
    </xf>
    <xf numFmtId="171" fontId="18" fillId="4" borderId="6" xfId="0" applyNumberFormat="1" applyFont="1" applyFill="1" applyBorder="1" applyAlignment="1">
      <alignment horizontal="center" vertical="center"/>
    </xf>
    <xf numFmtId="0" fontId="35" fillId="2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 wrapText="1"/>
    </xf>
    <xf numFmtId="171" fontId="2" fillId="0" borderId="1" xfId="0" applyNumberFormat="1" applyFont="1" applyBorder="1" applyAlignment="1">
      <alignment horizontal="right" vertical="center" wrapText="1"/>
    </xf>
    <xf numFmtId="168" fontId="19" fillId="3" borderId="1" xfId="0" applyNumberFormat="1" applyFont="1" applyFill="1" applyBorder="1" applyAlignment="1">
      <alignment horizontal="right" vertical="center" wrapText="1"/>
    </xf>
    <xf numFmtId="168" fontId="52" fillId="3" borderId="1" xfId="0" applyNumberFormat="1" applyFont="1" applyFill="1" applyBorder="1" applyAlignment="1">
      <alignment horizontal="right" vertical="center" wrapText="1"/>
    </xf>
    <xf numFmtId="168" fontId="52" fillId="3" borderId="0" xfId="0" applyNumberFormat="1" applyFont="1" applyFill="1" applyAlignment="1">
      <alignment horizontal="right" vertical="center" wrapText="1"/>
    </xf>
    <xf numFmtId="168" fontId="52" fillId="3" borderId="4" xfId="0" applyNumberFormat="1" applyFont="1" applyFill="1" applyBorder="1" applyAlignment="1">
      <alignment horizontal="right" vertical="center" wrapText="1"/>
    </xf>
    <xf numFmtId="168" fontId="5" fillId="3" borderId="1" xfId="0" applyNumberFormat="1" applyFont="1" applyFill="1" applyBorder="1" applyAlignment="1">
      <alignment horizontal="right" vertical="center"/>
    </xf>
    <xf numFmtId="0" fontId="19" fillId="0" borderId="1" xfId="0" applyFont="1" applyBorder="1" applyAlignment="1">
      <alignment vertical="center" wrapText="1"/>
    </xf>
    <xf numFmtId="0" fontId="5" fillId="8" borderId="1" xfId="0" applyFont="1" applyFill="1" applyBorder="1" applyAlignment="1">
      <alignment vertical="center"/>
    </xf>
    <xf numFmtId="0" fontId="51" fillId="0" borderId="25" xfId="0" applyFont="1" applyBorder="1" applyAlignment="1">
      <alignment vertical="center" wrapText="1"/>
    </xf>
    <xf numFmtId="0" fontId="19" fillId="8" borderId="1" xfId="0" applyFont="1" applyFill="1" applyBorder="1" applyAlignment="1">
      <alignment vertical="center" wrapText="1"/>
    </xf>
    <xf numFmtId="0" fontId="19" fillId="3" borderId="4" xfId="0" applyFont="1" applyFill="1" applyBorder="1" applyAlignment="1">
      <alignment vertical="center" wrapText="1"/>
    </xf>
    <xf numFmtId="0" fontId="19" fillId="0" borderId="0" xfId="0" applyFont="1" applyAlignment="1">
      <alignment vertical="center" wrapText="1"/>
    </xf>
    <xf numFmtId="3" fontId="19" fillId="0" borderId="0" xfId="0" applyNumberFormat="1" applyFont="1" applyAlignment="1">
      <alignment horizontal="right" vertical="center" wrapText="1"/>
    </xf>
    <xf numFmtId="3" fontId="19" fillId="0" borderId="8" xfId="0" applyNumberFormat="1" applyFont="1" applyBorder="1" applyAlignment="1">
      <alignment horizontal="right" vertical="center" wrapText="1"/>
    </xf>
    <xf numFmtId="168" fontId="19" fillId="0" borderId="8" xfId="0" applyNumberFormat="1" applyFont="1" applyBorder="1" applyAlignment="1">
      <alignment horizontal="right" vertical="center" wrapText="1"/>
    </xf>
    <xf numFmtId="0" fontId="34" fillId="0" borderId="20" xfId="0" applyFont="1" applyBorder="1" applyAlignment="1">
      <alignment vertical="top" wrapText="1"/>
    </xf>
    <xf numFmtId="168" fontId="37" fillId="2" borderId="0" xfId="0" applyNumberFormat="1" applyFont="1" applyFill="1" applyAlignment="1">
      <alignment horizontal="center" vertical="center" wrapText="1"/>
    </xf>
    <xf numFmtId="168" fontId="37" fillId="7" borderId="3" xfId="0" applyNumberFormat="1" applyFont="1" applyFill="1" applyBorder="1" applyAlignment="1">
      <alignment horizontal="right" vertical="center" wrapText="1"/>
    </xf>
    <xf numFmtId="14" fontId="37" fillId="7" borderId="0" xfId="0" applyNumberFormat="1" applyFont="1" applyFill="1" applyAlignment="1">
      <alignment horizontal="right" vertical="center" wrapText="1"/>
    </xf>
    <xf numFmtId="14" fontId="37" fillId="7" borderId="0" xfId="0" applyNumberFormat="1" applyFont="1" applyFill="1" applyAlignment="1">
      <alignment vertical="center" wrapText="1"/>
    </xf>
    <xf numFmtId="168" fontId="37" fillId="7" borderId="0" xfId="0" applyNumberFormat="1" applyFont="1" applyFill="1" applyAlignment="1">
      <alignment horizontal="right" vertical="center" wrapText="1"/>
    </xf>
    <xf numFmtId="0" fontId="53" fillId="0" borderId="1" xfId="0" applyFont="1" applyBorder="1" applyAlignment="1">
      <alignment vertical="center" wrapText="1"/>
    </xf>
    <xf numFmtId="168" fontId="37" fillId="0" borderId="1" xfId="0" applyNumberFormat="1" applyFont="1" applyBorder="1" applyAlignment="1">
      <alignment horizontal="right" vertical="center" wrapText="1"/>
    </xf>
    <xf numFmtId="0" fontId="37" fillId="7" borderId="1" xfId="0" applyFont="1" applyFill="1" applyBorder="1" applyAlignment="1">
      <alignment horizontal="right" vertical="center" wrapText="1"/>
    </xf>
    <xf numFmtId="0" fontId="37" fillId="7" borderId="6" xfId="0" applyFont="1" applyFill="1" applyBorder="1" applyAlignment="1">
      <alignment horizontal="right" vertical="center" wrapText="1"/>
    </xf>
    <xf numFmtId="14" fontId="37" fillId="7" borderId="6" xfId="0" applyNumberFormat="1" applyFont="1" applyFill="1" applyBorder="1" applyAlignment="1">
      <alignment vertical="center" wrapText="1"/>
    </xf>
    <xf numFmtId="168" fontId="37" fillId="7" borderId="6" xfId="0" applyNumberFormat="1" applyFont="1" applyFill="1" applyBorder="1" applyAlignment="1">
      <alignment horizontal="right" vertical="center" wrapText="1"/>
    </xf>
    <xf numFmtId="0" fontId="37" fillId="4" borderId="0" xfId="0" applyFont="1" applyFill="1" applyAlignment="1">
      <alignment vertical="center" wrapText="1"/>
    </xf>
    <xf numFmtId="168" fontId="37" fillId="4" borderId="6" xfId="0" applyNumberFormat="1" applyFont="1" applyFill="1" applyBorder="1" applyAlignment="1">
      <alignment horizontal="right" vertical="center" wrapText="1"/>
    </xf>
    <xf numFmtId="14" fontId="4" fillId="7" borderId="1" xfId="0" applyNumberFormat="1" applyFont="1" applyFill="1" applyBorder="1" applyAlignment="1">
      <alignment horizontal="right" vertical="center" wrapText="1"/>
    </xf>
    <xf numFmtId="14" fontId="4" fillId="7" borderId="6" xfId="0" applyNumberFormat="1" applyFont="1" applyFill="1" applyBorder="1" applyAlignment="1">
      <alignment horizontal="right" vertical="center" wrapText="1"/>
    </xf>
    <xf numFmtId="168" fontId="36" fillId="3" borderId="8" xfId="0" applyNumberFormat="1" applyFont="1" applyFill="1" applyBorder="1" applyAlignment="1">
      <alignment horizontal="right" vertical="center" wrapText="1"/>
    </xf>
    <xf numFmtId="168" fontId="35" fillId="3" borderId="8" xfId="0" applyNumberFormat="1" applyFont="1" applyFill="1" applyBorder="1" applyAlignment="1">
      <alignment horizontal="right" vertical="center" wrapText="1"/>
    </xf>
    <xf numFmtId="168" fontId="36" fillId="3" borderId="8" xfId="0" applyNumberFormat="1" applyFont="1" applyFill="1" applyBorder="1" applyAlignment="1">
      <alignment vertical="center" wrapText="1"/>
    </xf>
    <xf numFmtId="168" fontId="37" fillId="0" borderId="9" xfId="0" applyNumberFormat="1" applyFont="1" applyBorder="1" applyAlignment="1">
      <alignment horizontal="right" vertical="center" wrapText="1"/>
    </xf>
    <xf numFmtId="0" fontId="36" fillId="3" borderId="21" xfId="0" applyFont="1" applyFill="1" applyBorder="1" applyAlignment="1">
      <alignment vertical="center" wrapText="1"/>
    </xf>
    <xf numFmtId="14" fontId="37" fillId="4" borderId="8" xfId="0" applyNumberFormat="1" applyFont="1" applyFill="1" applyBorder="1" applyAlignment="1">
      <alignment horizontal="right" vertical="center" wrapText="1"/>
    </xf>
    <xf numFmtId="14" fontId="37" fillId="4" borderId="8" xfId="0" applyNumberFormat="1" applyFont="1" applyFill="1" applyBorder="1" applyAlignment="1">
      <alignment vertical="center" wrapText="1"/>
    </xf>
    <xf numFmtId="14" fontId="37" fillId="4" borderId="6" xfId="0" applyNumberFormat="1" applyFont="1" applyFill="1" applyBorder="1" applyAlignment="1">
      <alignment horizontal="right" vertical="center" wrapText="1"/>
    </xf>
    <xf numFmtId="14" fontId="37" fillId="4" borderId="6" xfId="0" applyNumberFormat="1" applyFont="1" applyFill="1" applyBorder="1" applyAlignment="1">
      <alignment vertical="center" wrapText="1"/>
    </xf>
    <xf numFmtId="168" fontId="37" fillId="0" borderId="0" xfId="0" applyNumberFormat="1" applyFont="1" applyAlignment="1">
      <alignment horizontal="right" vertical="center" wrapText="1"/>
    </xf>
    <xf numFmtId="168" fontId="51" fillId="3" borderId="14" xfId="0" applyNumberFormat="1" applyFont="1" applyFill="1" applyBorder="1" applyAlignment="1">
      <alignment horizontal="right" vertical="center" wrapText="1"/>
    </xf>
    <xf numFmtId="0" fontId="16" fillId="3" borderId="14" xfId="0" applyFont="1" applyFill="1" applyBorder="1" applyAlignment="1">
      <alignment vertical="center" wrapText="1"/>
    </xf>
    <xf numFmtId="0" fontId="51" fillId="0" borderId="14" xfId="0" applyFont="1" applyBorder="1" applyAlignment="1">
      <alignment vertical="center" wrapText="1"/>
    </xf>
    <xf numFmtId="168" fontId="19" fillId="3" borderId="14" xfId="0" applyNumberFormat="1" applyFont="1" applyFill="1" applyBorder="1" applyAlignment="1">
      <alignment horizontal="right" vertical="center" wrapText="1"/>
    </xf>
    <xf numFmtId="0" fontId="18" fillId="3" borderId="14" xfId="0" applyFont="1" applyFill="1" applyBorder="1" applyAlignment="1">
      <alignment vertical="center" wrapText="1"/>
    </xf>
    <xf numFmtId="0" fontId="19" fillId="0" borderId="14" xfId="0" applyFont="1" applyBorder="1" applyAlignment="1">
      <alignment vertical="center" wrapText="1"/>
    </xf>
    <xf numFmtId="168" fontId="19" fillId="3" borderId="6" xfId="0" applyNumberFormat="1" applyFont="1" applyFill="1" applyBorder="1" applyAlignment="1">
      <alignment horizontal="right" vertical="center" wrapText="1"/>
    </xf>
    <xf numFmtId="168" fontId="19" fillId="0" borderId="0" xfId="0" applyNumberFormat="1" applyFont="1" applyAlignment="1">
      <alignment horizontal="right" vertical="center" wrapText="1"/>
    </xf>
    <xf numFmtId="168" fontId="19" fillId="0" borderId="0" xfId="0" applyNumberFormat="1" applyFont="1" applyAlignment="1">
      <alignment horizontal="right" vertical="center"/>
    </xf>
    <xf numFmtId="0" fontId="2" fillId="3" borderId="0" xfId="0" applyFont="1" applyFill="1" applyAlignment="1">
      <alignment vertical="center" wrapText="1"/>
    </xf>
    <xf numFmtId="168" fontId="19" fillId="3" borderId="0" xfId="0" applyNumberFormat="1" applyFont="1" applyFill="1" applyAlignment="1">
      <alignment horizontal="right" vertical="center" wrapText="1"/>
    </xf>
    <xf numFmtId="3" fontId="19" fillId="0" borderId="3" xfId="0" applyNumberFormat="1" applyFont="1" applyBorder="1" applyAlignment="1">
      <alignment horizontal="right" vertical="center" wrapText="1"/>
    </xf>
    <xf numFmtId="170" fontId="3" fillId="6" borderId="6" xfId="1" applyNumberFormat="1" applyFont="1" applyFill="1" applyBorder="1" applyAlignment="1">
      <alignment horizontal="right" vertical="center" wrapText="1"/>
    </xf>
    <xf numFmtId="0" fontId="25" fillId="0" borderId="6" xfId="40" applyFont="1" applyBorder="1" applyAlignment="1">
      <alignment horizontal="right"/>
    </xf>
    <xf numFmtId="1" fontId="25" fillId="0" borderId="28" xfId="58" applyNumberFormat="1" applyFont="1" applyFill="1" applyBorder="1" applyAlignment="1">
      <alignment horizontal="right"/>
    </xf>
    <xf numFmtId="168" fontId="25" fillId="0" borderId="6" xfId="0" applyNumberFormat="1" applyFont="1" applyBorder="1" applyAlignment="1">
      <alignment horizontal="right" wrapText="1"/>
    </xf>
    <xf numFmtId="174" fontId="25" fillId="0" borderId="6" xfId="58" applyNumberFormat="1" applyFont="1" applyBorder="1" applyAlignment="1">
      <alignment horizontal="right" wrapText="1"/>
    </xf>
    <xf numFmtId="3" fontId="25" fillId="0" borderId="29" xfId="41" applyNumberFormat="1" applyFont="1" applyFill="1" applyBorder="1" applyAlignment="1">
      <alignment horizontal="right"/>
    </xf>
    <xf numFmtId="3" fontId="25" fillId="0" borderId="29" xfId="41" applyNumberFormat="1" applyFont="1" applyFill="1" applyBorder="1" applyAlignment="1">
      <alignment horizontal="right" wrapText="1"/>
    </xf>
    <xf numFmtId="3" fontId="25" fillId="0" borderId="30" xfId="0" applyNumberFormat="1" applyFont="1" applyBorder="1" applyAlignment="1">
      <alignment horizontal="right"/>
    </xf>
    <xf numFmtId="168" fontId="25" fillId="0" borderId="29" xfId="0" applyNumberFormat="1" applyFont="1" applyBorder="1" applyAlignment="1">
      <alignment horizontal="right" wrapText="1"/>
    </xf>
    <xf numFmtId="174" fontId="25" fillId="0" borderId="29" xfId="58" applyNumberFormat="1" applyFont="1" applyBorder="1" applyAlignment="1">
      <alignment horizontal="right" wrapText="1"/>
    </xf>
    <xf numFmtId="3" fontId="25" fillId="0" borderId="31" xfId="41" applyNumberFormat="1" applyFont="1" applyFill="1" applyBorder="1" applyAlignment="1">
      <alignment horizontal="right"/>
    </xf>
    <xf numFmtId="3" fontId="25" fillId="0" borderId="31" xfId="41" applyNumberFormat="1" applyFont="1" applyFill="1" applyBorder="1" applyAlignment="1">
      <alignment horizontal="right" wrapText="1"/>
    </xf>
    <xf numFmtId="3" fontId="25" fillId="0" borderId="32" xfId="0" applyNumberFormat="1" applyFont="1" applyBorder="1" applyAlignment="1">
      <alignment horizontal="right"/>
    </xf>
    <xf numFmtId="3" fontId="25" fillId="0" borderId="33" xfId="0" applyNumberFormat="1" applyFont="1" applyBorder="1" applyAlignment="1">
      <alignment horizontal="right"/>
    </xf>
    <xf numFmtId="168" fontId="25" fillId="0" borderId="31" xfId="0" applyNumberFormat="1" applyFont="1" applyBorder="1" applyAlignment="1">
      <alignment horizontal="right" wrapText="1"/>
    </xf>
    <xf numFmtId="174" fontId="25" fillId="0" borderId="31" xfId="58" applyNumberFormat="1" applyFont="1" applyBorder="1" applyAlignment="1">
      <alignment horizontal="right" wrapText="1"/>
    </xf>
    <xf numFmtId="174" fontId="25" fillId="0" borderId="31" xfId="58" applyNumberFormat="1" applyFont="1" applyFill="1" applyBorder="1" applyAlignment="1">
      <alignment horizontal="right" wrapText="1"/>
    </xf>
    <xf numFmtId="9" fontId="25" fillId="0" borderId="31" xfId="58" applyFont="1" applyFill="1" applyBorder="1" applyAlignment="1">
      <alignment horizontal="right"/>
    </xf>
    <xf numFmtId="9" fontId="25" fillId="0" borderId="32" xfId="58" applyFont="1" applyFill="1" applyBorder="1" applyAlignment="1">
      <alignment horizontal="right"/>
    </xf>
    <xf numFmtId="9" fontId="25" fillId="0" borderId="33" xfId="58" applyFont="1" applyFill="1" applyBorder="1" applyAlignment="1">
      <alignment horizontal="right"/>
    </xf>
    <xf numFmtId="175" fontId="25" fillId="0" borderId="31" xfId="50" applyNumberFormat="1" applyFont="1" applyFill="1" applyBorder="1" applyAlignment="1">
      <alignment horizontal="right" wrapText="1"/>
    </xf>
    <xf numFmtId="165" fontId="25" fillId="0" borderId="31" xfId="58" applyNumberFormat="1" applyFont="1" applyFill="1" applyBorder="1" applyAlignment="1">
      <alignment horizontal="right"/>
    </xf>
    <xf numFmtId="165" fontId="25" fillId="0" borderId="32" xfId="58" applyNumberFormat="1" applyFont="1" applyFill="1" applyBorder="1" applyAlignment="1">
      <alignment horizontal="right"/>
    </xf>
    <xf numFmtId="165" fontId="25" fillId="0" borderId="33" xfId="58" applyNumberFormat="1" applyFont="1" applyFill="1" applyBorder="1" applyAlignment="1">
      <alignment horizontal="right"/>
    </xf>
    <xf numFmtId="173" fontId="25" fillId="0" borderId="31" xfId="41" applyNumberFormat="1" applyFont="1" applyFill="1" applyBorder="1" applyAlignment="1">
      <alignment horizontal="right"/>
    </xf>
    <xf numFmtId="173" fontId="25" fillId="0" borderId="32" xfId="41" applyNumberFormat="1" applyFont="1" applyFill="1" applyBorder="1" applyAlignment="1">
      <alignment horizontal="right"/>
    </xf>
    <xf numFmtId="173" fontId="25" fillId="0" borderId="33" xfId="41" applyNumberFormat="1" applyFont="1" applyFill="1" applyBorder="1" applyAlignment="1">
      <alignment horizontal="right"/>
    </xf>
    <xf numFmtId="173" fontId="25" fillId="0" borderId="31" xfId="0" applyNumberFormat="1" applyFont="1" applyBorder="1" applyAlignment="1">
      <alignment horizontal="right" wrapText="1"/>
    </xf>
    <xf numFmtId="174" fontId="25" fillId="0" borderId="31" xfId="50" applyNumberFormat="1" applyFont="1" applyBorder="1" applyAlignment="1">
      <alignment horizontal="right" wrapText="1"/>
    </xf>
    <xf numFmtId="173" fontId="25" fillId="0" borderId="34" xfId="0" applyNumberFormat="1" applyFont="1" applyBorder="1" applyAlignment="1">
      <alignment horizontal="right" wrapText="1"/>
    </xf>
    <xf numFmtId="173" fontId="25" fillId="0" borderId="34" xfId="41" applyNumberFormat="1" applyFont="1" applyFill="1" applyBorder="1" applyAlignment="1">
      <alignment horizontal="right"/>
    </xf>
    <xf numFmtId="173" fontId="25" fillId="0" borderId="35" xfId="41" applyNumberFormat="1" applyFont="1" applyFill="1" applyBorder="1" applyAlignment="1">
      <alignment horizontal="right"/>
    </xf>
    <xf numFmtId="174" fontId="25" fillId="0" borderId="34" xfId="58" applyNumberFormat="1" applyFont="1" applyBorder="1" applyAlignment="1">
      <alignment horizontal="right" wrapText="1"/>
    </xf>
    <xf numFmtId="0" fontId="2" fillId="0" borderId="0" xfId="0" applyFont="1" applyAlignment="1">
      <alignment vertical="center"/>
    </xf>
    <xf numFmtId="171" fontId="18" fillId="0" borderId="0" xfId="0" applyNumberFormat="1" applyFont="1" applyAlignment="1">
      <alignment horizontal="right" vertical="center"/>
    </xf>
    <xf numFmtId="9" fontId="25" fillId="0" borderId="36" xfId="58" applyFont="1" applyFill="1" applyBorder="1" applyAlignment="1">
      <alignment horizontal="right"/>
    </xf>
    <xf numFmtId="9" fontId="25" fillId="0" borderId="37" xfId="58" applyFont="1" applyFill="1" applyBorder="1" applyAlignment="1">
      <alignment horizontal="right"/>
    </xf>
    <xf numFmtId="9" fontId="25" fillId="0" borderId="38" xfId="58" applyFont="1" applyFill="1" applyBorder="1" applyAlignment="1">
      <alignment horizontal="right"/>
    </xf>
    <xf numFmtId="175" fontId="25" fillId="0" borderId="36" xfId="50" applyNumberFormat="1" applyFont="1" applyFill="1" applyBorder="1" applyAlignment="1">
      <alignment horizontal="right" wrapText="1"/>
    </xf>
    <xf numFmtId="174" fontId="25" fillId="0" borderId="36" xfId="58" applyNumberFormat="1" applyFont="1" applyBorder="1" applyAlignment="1">
      <alignment horizontal="right" wrapText="1"/>
    </xf>
    <xf numFmtId="3" fontId="25" fillId="0" borderId="34" xfId="0" applyNumberFormat="1" applyFont="1" applyBorder="1" applyAlignment="1">
      <alignment horizontal="right" wrapText="1"/>
    </xf>
    <xf numFmtId="3" fontId="25" fillId="0" borderId="34" xfId="41" applyNumberFormat="1" applyFont="1" applyFill="1" applyBorder="1" applyAlignment="1">
      <alignment horizontal="right" wrapText="1"/>
    </xf>
    <xf numFmtId="3" fontId="25" fillId="0" borderId="34" xfId="0" applyNumberFormat="1" applyFont="1" applyBorder="1" applyAlignment="1">
      <alignment horizontal="right"/>
    </xf>
    <xf numFmtId="3" fontId="25" fillId="0" borderId="39" xfId="0" applyNumberFormat="1" applyFont="1" applyBorder="1" applyAlignment="1">
      <alignment horizontal="right"/>
    </xf>
    <xf numFmtId="3" fontId="25" fillId="0" borderId="35" xfId="0" applyNumberFormat="1" applyFont="1" applyBorder="1" applyAlignment="1">
      <alignment horizontal="right"/>
    </xf>
    <xf numFmtId="168" fontId="25" fillId="0" borderId="40" xfId="0" applyNumberFormat="1" applyFont="1" applyBorder="1" applyAlignment="1">
      <alignment horizontal="right" wrapText="1"/>
    </xf>
    <xf numFmtId="167" fontId="25" fillId="0" borderId="36" xfId="41" applyNumberFormat="1" applyFont="1" applyFill="1" applyBorder="1" applyAlignment="1">
      <alignment horizontal="right"/>
    </xf>
    <xf numFmtId="167" fontId="25" fillId="0" borderId="38" xfId="41" applyNumberFormat="1" applyFont="1" applyFill="1" applyBorder="1" applyAlignment="1">
      <alignment horizontal="right" wrapText="1"/>
    </xf>
    <xf numFmtId="169" fontId="25" fillId="0" borderId="36" xfId="0" applyNumberFormat="1" applyFont="1" applyBorder="1" applyAlignment="1">
      <alignment horizontal="right" wrapText="1"/>
    </xf>
    <xf numFmtId="167" fontId="25" fillId="0" borderId="31" xfId="41" applyNumberFormat="1" applyFont="1" applyFill="1" applyBorder="1" applyAlignment="1">
      <alignment horizontal="right"/>
    </xf>
    <xf numFmtId="167" fontId="25" fillId="0" borderId="33" xfId="41" applyNumberFormat="1" applyFont="1" applyFill="1" applyBorder="1" applyAlignment="1">
      <alignment horizontal="right" wrapText="1"/>
    </xf>
    <xf numFmtId="169" fontId="25" fillId="0" borderId="31" xfId="0" applyNumberFormat="1" applyFont="1" applyBorder="1" applyAlignment="1">
      <alignment horizontal="right" wrapText="1"/>
    </xf>
    <xf numFmtId="167" fontId="25" fillId="0" borderId="31" xfId="41" applyNumberFormat="1" applyFont="1" applyFill="1" applyBorder="1" applyAlignment="1">
      <alignment horizontal="right" vertical="center"/>
    </xf>
    <xf numFmtId="167" fontId="25" fillId="0" borderId="33" xfId="41" applyNumberFormat="1" applyFont="1" applyFill="1" applyBorder="1" applyAlignment="1">
      <alignment horizontal="right" vertical="center" wrapText="1"/>
    </xf>
    <xf numFmtId="169" fontId="25" fillId="0" borderId="31" xfId="0" applyNumberFormat="1" applyFont="1" applyBorder="1" applyAlignment="1">
      <alignment horizontal="right" vertical="center" wrapText="1"/>
    </xf>
    <xf numFmtId="174" fontId="25" fillId="0" borderId="31" xfId="58" applyNumberFormat="1" applyFont="1" applyBorder="1" applyAlignment="1">
      <alignment horizontal="right" vertical="center" wrapText="1"/>
    </xf>
    <xf numFmtId="167" fontId="25" fillId="0" borderId="34" xfId="0" applyNumberFormat="1" applyFont="1" applyBorder="1" applyAlignment="1">
      <alignment horizontal="right" vertical="center" wrapText="1"/>
    </xf>
    <xf numFmtId="167" fontId="25" fillId="0" borderId="34" xfId="0" applyNumberFormat="1" applyFont="1" applyBorder="1" applyAlignment="1">
      <alignment horizontal="right" vertical="center"/>
    </xf>
    <xf numFmtId="167" fontId="25" fillId="0" borderId="35" xfId="0" applyNumberFormat="1" applyFont="1" applyBorder="1" applyAlignment="1">
      <alignment horizontal="right" vertical="center"/>
    </xf>
    <xf numFmtId="169" fontId="25" fillId="0" borderId="40" xfId="0" applyNumberFormat="1" applyFont="1" applyBorder="1" applyAlignment="1">
      <alignment horizontal="right" vertical="center" wrapText="1"/>
    </xf>
    <xf numFmtId="174" fontId="25" fillId="0" borderId="34" xfId="58" applyNumberFormat="1" applyFont="1" applyBorder="1" applyAlignment="1">
      <alignment horizontal="right" vertical="center" wrapText="1"/>
    </xf>
    <xf numFmtId="0" fontId="36" fillId="0" borderId="0" xfId="0" applyFont="1" applyAlignment="1">
      <alignment vertical="center" wrapText="1"/>
    </xf>
    <xf numFmtId="171" fontId="19" fillId="0" borderId="1" xfId="0" applyNumberFormat="1" applyFont="1" applyBorder="1" applyAlignment="1">
      <alignment horizontal="right" vertical="center" wrapText="1"/>
    </xf>
    <xf numFmtId="0" fontId="54" fillId="4" borderId="15" xfId="0" applyFont="1" applyFill="1" applyBorder="1" applyAlignment="1">
      <alignment horizontal="left" vertical="center" wrapText="1"/>
    </xf>
    <xf numFmtId="0" fontId="50" fillId="0" borderId="0" xfId="0" applyFont="1" applyAlignment="1">
      <alignment vertical="center" wrapText="1"/>
    </xf>
    <xf numFmtId="168" fontId="18" fillId="3" borderId="1" xfId="0" applyNumberFormat="1" applyFont="1" applyFill="1" applyBorder="1" applyAlignment="1">
      <alignment horizontal="right" vertical="center" wrapText="1"/>
    </xf>
    <xf numFmtId="0" fontId="5" fillId="3" borderId="1" xfId="0" applyFont="1" applyFill="1" applyBorder="1" applyAlignment="1">
      <alignment horizontal="right" vertical="center" wrapText="1"/>
    </xf>
    <xf numFmtId="0" fontId="3" fillId="2" borderId="0" xfId="0" applyFont="1" applyFill="1" applyAlignment="1">
      <alignment horizontal="center" vertical="center" wrapText="1"/>
    </xf>
    <xf numFmtId="0" fontId="5" fillId="3" borderId="0" xfId="0" applyFont="1" applyFill="1" applyBorder="1" applyAlignment="1">
      <alignment vertical="center" wrapText="1"/>
    </xf>
    <xf numFmtId="0" fontId="2" fillId="3" borderId="0" xfId="0" applyFont="1" applyFill="1" applyBorder="1" applyAlignment="1">
      <alignment horizontal="center" vertical="center" wrapText="1"/>
    </xf>
    <xf numFmtId="168" fontId="36" fillId="3" borderId="0" xfId="0" applyNumberFormat="1" applyFont="1" applyFill="1" applyBorder="1" applyAlignment="1">
      <alignment horizontal="right" vertical="center" wrapText="1"/>
    </xf>
    <xf numFmtId="0" fontId="3" fillId="6" borderId="6" xfId="0" applyFont="1" applyFill="1" applyBorder="1" applyAlignment="1">
      <alignment wrapText="1"/>
    </xf>
    <xf numFmtId="168" fontId="4" fillId="0" borderId="9" xfId="0" applyNumberFormat="1" applyFont="1" applyFill="1" applyBorder="1" applyAlignment="1">
      <alignment horizontal="right" vertical="center" wrapText="1"/>
    </xf>
    <xf numFmtId="168" fontId="37" fillId="0" borderId="9" xfId="0" applyNumberFormat="1" applyFont="1" applyFill="1" applyBorder="1" applyAlignment="1">
      <alignment horizontal="right" vertical="center" wrapText="1"/>
    </xf>
  </cellXfs>
  <cellStyles count="91">
    <cellStyle name="Comma" xfId="1" builtinId="3"/>
    <cellStyle name="Comma 10" xfId="78" xr:uid="{0DADBB4D-6AAA-4584-BCC8-E273D58F7EA4}"/>
    <cellStyle name="Comma 11" xfId="41" xr:uid="{2D3D6455-8329-42F6-922F-D523A07124D8}"/>
    <cellStyle name="Comma 12" xfId="89" xr:uid="{906BC006-A3D7-4EC4-AD70-42587FA9F1F6}"/>
    <cellStyle name="Comma 2" xfId="11" xr:uid="{AEF8A149-EF50-4E88-9F82-72E36CBB3ADA}"/>
    <cellStyle name="Comma 2 2" xfId="38" xr:uid="{D74998AF-B10F-4D64-B846-73374290D31D}"/>
    <cellStyle name="Comma 3" xfId="7" xr:uid="{5B6BC073-BD69-426E-B17D-C1661890267B}"/>
    <cellStyle name="Comma 3 2" xfId="19" xr:uid="{ACE9F94C-3767-495D-A863-91BF6C1291BA}"/>
    <cellStyle name="Comma 3 2 2" xfId="25" xr:uid="{0E67213F-5661-44AC-AA0E-F5D2680C9A1D}"/>
    <cellStyle name="Comma 3 2 2 2" xfId="68" xr:uid="{5129A90A-030C-4739-809F-1841512A70EC}"/>
    <cellStyle name="Comma 3 2 2 3" xfId="83" xr:uid="{6D50D8D7-E6CC-4CF5-81D4-9E274EF36309}"/>
    <cellStyle name="Comma 3 2 3" xfId="29" xr:uid="{BE6BEFCD-C049-491A-85E8-737F3E3DDFB9}"/>
    <cellStyle name="Comma 3 2 3 2" xfId="72" xr:uid="{FE67CAC0-58AB-47BA-AFE7-AFB25C46012A}"/>
    <cellStyle name="Comma 3 2 3 3" xfId="87" xr:uid="{D092963B-5302-412F-AA55-D55BB9A05132}"/>
    <cellStyle name="Comma 3 2 4" xfId="52" xr:uid="{0FA2B893-DB81-43D2-854B-3069C1BFC21E}"/>
    <cellStyle name="Comma 3 2 5" xfId="63" xr:uid="{36E207E9-DD7A-4210-A86B-A99944924F7B}"/>
    <cellStyle name="Comma 3 2 6" xfId="79" xr:uid="{13E1E1DF-8E13-4A5F-AFED-4706C59390D4}"/>
    <cellStyle name="Comma 3 3" xfId="23" xr:uid="{3A79085F-027B-48CD-8DA4-BB38DF5803BA}"/>
    <cellStyle name="Comma 3 3 2" xfId="66" xr:uid="{B32D6672-E668-4D87-9754-A639A8103D3C}"/>
    <cellStyle name="Comma 3 3 3" xfId="81" xr:uid="{60049910-D0EC-4E17-B270-72BD4872DAEE}"/>
    <cellStyle name="Comma 3 4" xfId="27" xr:uid="{8BC78D57-56A1-4AEC-BF94-4E397CFC3CA9}"/>
    <cellStyle name="Comma 3 4 2" xfId="70" xr:uid="{44607B23-B1FE-4199-9698-B80CD3BF42C2}"/>
    <cellStyle name="Comma 3 4 3" xfId="85" xr:uid="{363FF159-5E9B-44B1-A6BB-BFCAA9FAB7D7}"/>
    <cellStyle name="Comma 3 5" xfId="45" xr:uid="{B77B85C2-225C-4CA5-9493-DFB62754FE9E}"/>
    <cellStyle name="Comma 3 6" xfId="61" xr:uid="{D93B3657-220B-4657-B8A4-A42135360CD3}"/>
    <cellStyle name="Comma 3 7" xfId="77" xr:uid="{1B5B16FC-4D01-477F-9096-0244028FB3F7}"/>
    <cellStyle name="Comma 4" xfId="21" xr:uid="{83CFF771-A72E-47AF-B2C7-57C60E095281}"/>
    <cellStyle name="Comma 4 2" xfId="26" xr:uid="{E47FE45C-6D29-4A65-B402-2EDB0CC455D0}"/>
    <cellStyle name="Comma 4 2 2" xfId="69" xr:uid="{05C5195C-D5A1-4662-8341-666516FEB05E}"/>
    <cellStyle name="Comma 4 2 3" xfId="84" xr:uid="{EF608F0A-45C0-4606-846D-C8528BAAA060}"/>
    <cellStyle name="Comma 4 3" xfId="30" xr:uid="{E4A73FA0-A1E0-43BE-BEF5-DCA33C23522C}"/>
    <cellStyle name="Comma 4 3 2" xfId="73" xr:uid="{C4384112-8599-4997-A2DA-D08D39C5BD79}"/>
    <cellStyle name="Comma 4 3 3" xfId="88" xr:uid="{1733D898-CF9C-40E3-87A3-7717F689936E}"/>
    <cellStyle name="Comma 4 4" xfId="48" xr:uid="{39149CF1-5267-4207-B6C9-FA44DA9E7C99}"/>
    <cellStyle name="Comma 4 5" xfId="64" xr:uid="{2B3B6950-9DBA-42E9-83FE-6AA26A0C8688}"/>
    <cellStyle name="Comma 4 6" xfId="80" xr:uid="{FC297A39-7F9A-4228-99F5-5CC449B4D60D}"/>
    <cellStyle name="Comma 5" xfId="24" xr:uid="{C61F0A2F-4E85-4E51-BF2F-F4F83F75F072}"/>
    <cellStyle name="Comma 5 2" xfId="67" xr:uid="{165F3E0E-7B2A-4DA6-B879-A0E3D15C2538}"/>
    <cellStyle name="Comma 5 3" xfId="82" xr:uid="{5826B6CA-6E4C-4DF2-B331-65B78BA3135B}"/>
    <cellStyle name="Comma 6" xfId="28" xr:uid="{AFD2D128-FA16-4A9D-A19C-C9DB4135420A}"/>
    <cellStyle name="Comma 6 2" xfId="71" xr:uid="{40315699-05E9-4A64-BD3F-F26659C666F3}"/>
    <cellStyle name="Comma 6 3" xfId="86" xr:uid="{6A780656-C2E1-4C74-8B54-8A6764965761}"/>
    <cellStyle name="Comma 7" xfId="16" xr:uid="{7CD7A01B-3C05-4F81-B995-32D2C63670B9}"/>
    <cellStyle name="Comma 8" xfId="32" xr:uid="{A791E96B-AB77-4297-AD06-C75F8DDB2E00}"/>
    <cellStyle name="Comma 9" xfId="62" xr:uid="{55CED02D-CF48-4C3B-AFB5-F422E4D41D58}"/>
    <cellStyle name="Hyperlink 2" xfId="46" xr:uid="{E19FF33E-2506-4458-8656-6DA4ADEBE642}"/>
    <cellStyle name="Hyperlink 2 2" xfId="53" xr:uid="{8693686A-7394-48E5-9843-D844F073C5D2}"/>
    <cellStyle name="Hyperlink 3" xfId="54" xr:uid="{AB5F2B5F-CCB9-4A9A-B34B-63C3280C3D6F}"/>
    <cellStyle name="Normal" xfId="0" builtinId="0"/>
    <cellStyle name="Normal 10" xfId="49" xr:uid="{D6CC1611-BD5D-46A7-AD60-0970D5937C7F}"/>
    <cellStyle name="Normal 10 2" xfId="55" xr:uid="{CEA45A08-DE99-480E-BB0D-05253C4D09B1}"/>
    <cellStyle name="Normal 10 3" xfId="75" xr:uid="{70A53564-9BF6-4889-9F84-ED9DCB861C71}"/>
    <cellStyle name="Normal 11" xfId="57" xr:uid="{B9770801-1E54-4C3A-A652-908130316F30}"/>
    <cellStyle name="Normal 11 2" xfId="76" xr:uid="{88231E05-6BE1-44CE-AFD6-13968E8D0CC3}"/>
    <cellStyle name="Normal 12" xfId="59" xr:uid="{B1C3D404-1229-4209-9255-D7411260C2AA}"/>
    <cellStyle name="Normal 13" xfId="60" xr:uid="{CAD6D474-C126-4CD0-A44D-1AB83F87A282}"/>
    <cellStyle name="Normal 14" xfId="31" xr:uid="{B2C9E2AC-B047-4697-86E4-19FE11D2D08C}"/>
    <cellStyle name="Normal 15" xfId="90" xr:uid="{F99B1893-75B1-456A-B8F8-62DE175AE69D}"/>
    <cellStyle name="Normal 2" xfId="2" xr:uid="{6C730D96-E33E-40A1-9155-F8FA645C123E}"/>
    <cellStyle name="Normal 2 2" xfId="9" xr:uid="{E94F8840-C45C-4850-A168-0D8A44EBE71A}"/>
    <cellStyle name="Normal 2 2 2" xfId="40" xr:uid="{B965DBEF-F5DD-48A0-8109-23ADC8EB0874}"/>
    <cellStyle name="Normal 2 3" xfId="15" xr:uid="{9C488082-8AC1-418A-A8AE-51BB65F66248}"/>
    <cellStyle name="Normal 3" xfId="3" xr:uid="{510BBF58-07FF-4EE3-8E3F-57277F34D49F}"/>
    <cellStyle name="Normal 3 2" xfId="12" xr:uid="{BA79CC75-3EDF-4B1A-99EA-6B6172A85444}"/>
    <cellStyle name="Normal 3 3" xfId="17" xr:uid="{2A394273-A61C-462C-880B-FFC3AE0A003A}"/>
    <cellStyle name="Normal 3 4" xfId="33" xr:uid="{E0431827-D377-4CBF-B772-BF104714595F}"/>
    <cellStyle name="Normal 4" xfId="4" xr:uid="{0067BDF4-FA13-45C8-9874-1E0248680F05}"/>
    <cellStyle name="Normal 4 2" xfId="14" xr:uid="{9159D3C0-CAC0-4CC0-A2EF-8D1AC8EF880A}"/>
    <cellStyle name="Normal 4 3" xfId="35" xr:uid="{474B65BF-2FBB-41B3-B6C5-727E83B2A051}"/>
    <cellStyle name="Normal 5" xfId="5" xr:uid="{A664A041-3BDD-47D2-95E2-1C518B78A130}"/>
    <cellStyle name="Normal 5 2" xfId="18" xr:uid="{7B4C1D33-7376-49FE-97B6-00D914D1EF1A}"/>
    <cellStyle name="Normal 5 3" xfId="37" xr:uid="{5E97199A-CE2D-4666-B91B-5D98B911748C}"/>
    <cellStyle name="Normal 6" xfId="6" xr:uid="{BEDA68B6-44AB-4C6B-BE7E-2191860CF62B}"/>
    <cellStyle name="Normal 6 2" xfId="44" xr:uid="{593D3D65-1506-4DF8-967B-93B00B8AA735}"/>
    <cellStyle name="Normal 7" xfId="13" xr:uid="{9C981171-B9E2-4BC6-83B4-8CA2E70CA99B}"/>
    <cellStyle name="Normal 7 2" xfId="20" xr:uid="{591F40ED-7609-4622-8EC6-199B5ED5F0E9}"/>
    <cellStyle name="Normal 7 3" xfId="42" xr:uid="{A2589D11-E47B-4059-A790-3E9700F06F45}"/>
    <cellStyle name="Normal 8" xfId="22" xr:uid="{13F7DE79-73C0-45D2-B8BB-B8643957C38C}"/>
    <cellStyle name="Normal 8 2" xfId="43" xr:uid="{CB7242C0-EB2B-45D4-A7A5-FB95DF8C85F4}"/>
    <cellStyle name="Normal 8 3" xfId="65" xr:uid="{44385C47-6913-4238-8762-619A41C2FF7E}"/>
    <cellStyle name="Normal 9" xfId="47" xr:uid="{5DC5EF5E-F79A-459B-B8EE-4C6CAFF2572A}"/>
    <cellStyle name="Normal 9 2" xfId="51" xr:uid="{A5CD8BD1-7970-4819-B85E-4E034C3D9F2D}"/>
    <cellStyle name="Normal 9 3" xfId="74" xr:uid="{9E4892BC-95C3-4574-8776-816F023202F8}"/>
    <cellStyle name="Percent 16" xfId="58" xr:uid="{743645B8-7B36-4AE4-9708-A307F08B1A1D}"/>
    <cellStyle name="Percent 2" xfId="10" xr:uid="{AABF099A-F42B-4DFA-A4F9-960571287A1B}"/>
    <cellStyle name="Percent 2 2" xfId="36" xr:uid="{FE666F4E-E95F-476A-97DD-A980FD979E43}"/>
    <cellStyle name="Percent 3" xfId="8" xr:uid="{23ADBD6D-9E57-4FF0-AD45-06A8749F744B}"/>
    <cellStyle name="Percent 3 2" xfId="39" xr:uid="{7FE351EF-B99C-4920-A816-A016DEC6B699}"/>
    <cellStyle name="Percent 4" xfId="50" xr:uid="{5580B3EE-A086-41FC-9F4B-5D86BC6FFEE1}"/>
    <cellStyle name="Percent 4 2" xfId="56" xr:uid="{78A323B8-A244-4544-AA81-91103ABE2F62}"/>
    <cellStyle name="Percent 5" xfId="34" xr:uid="{5DE57A58-CB38-45E3-A8FF-5B5E5545AAA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D6A7E9-4978-4A0F-861D-EC07AFF5443C}">
  <sheetPr>
    <tabColor rgb="FF92D050"/>
  </sheetPr>
  <dimension ref="A1:J39"/>
  <sheetViews>
    <sheetView showGridLines="0" zoomScale="85" zoomScaleNormal="85" workbookViewId="0">
      <selection activeCell="C25" sqref="C25"/>
    </sheetView>
  </sheetViews>
  <sheetFormatPr defaultRowHeight="14.4" x14ac:dyDescent="0.3"/>
  <cols>
    <col min="1" max="1" width="43" customWidth="1"/>
    <col min="2" max="2" width="43" style="130" customWidth="1"/>
    <col min="3" max="3" width="10.109375" customWidth="1"/>
    <col min="4" max="4" width="10.6640625" customWidth="1"/>
    <col min="5" max="5" width="11.5546875" customWidth="1"/>
    <col min="6" max="6" width="10.88671875" customWidth="1"/>
    <col min="7" max="7" width="12.88671875" customWidth="1"/>
    <col min="8" max="8" width="12.44140625" customWidth="1"/>
  </cols>
  <sheetData>
    <row r="1" spans="1:10" s="139" customFormat="1" ht="44.25" customHeight="1" x14ac:dyDescent="0.3">
      <c r="A1" s="152" t="str">
        <f>'Peļņas vai zaudējumu pārskats'!A1</f>
        <v>AS "CONEXUS BALTIC GRID" 2024. GADA PĀRSKATS</v>
      </c>
      <c r="B1" s="152" t="str">
        <f>'Peļņas vai zaudējumu pārskats'!B1</f>
        <v>AS "CONEXUS BALTIC GRID" ANNUAL REPORT FOR 2024</v>
      </c>
    </row>
    <row r="2" spans="1:10" ht="18" x14ac:dyDescent="0.3">
      <c r="A2" s="118" t="s">
        <v>0</v>
      </c>
      <c r="B2" s="118" t="s">
        <v>1</v>
      </c>
    </row>
    <row r="3" spans="1:10" ht="14.4" customHeight="1" x14ac:dyDescent="0.3">
      <c r="A3" s="122"/>
      <c r="B3" s="122"/>
      <c r="C3" s="122"/>
      <c r="D3" s="122" t="s">
        <v>2</v>
      </c>
      <c r="E3" s="122" t="s">
        <v>3</v>
      </c>
      <c r="F3" s="122" t="s">
        <v>4</v>
      </c>
      <c r="G3" s="122" t="s">
        <v>5</v>
      </c>
      <c r="H3" s="122" t="s">
        <v>6</v>
      </c>
      <c r="I3" s="311" t="s">
        <v>7</v>
      </c>
      <c r="J3" s="311" t="s">
        <v>7</v>
      </c>
    </row>
    <row r="4" spans="1:10" x14ac:dyDescent="0.3">
      <c r="A4" s="122"/>
      <c r="B4" s="122"/>
      <c r="C4" s="122"/>
      <c r="D4" s="133">
        <v>44196</v>
      </c>
      <c r="E4" s="133">
        <v>44561</v>
      </c>
      <c r="F4" s="133">
        <v>44926</v>
      </c>
      <c r="G4" s="133">
        <v>45291</v>
      </c>
      <c r="H4" s="133">
        <v>45657</v>
      </c>
      <c r="I4" s="311"/>
      <c r="J4" s="311" t="s">
        <v>8</v>
      </c>
    </row>
    <row r="5" spans="1:10" x14ac:dyDescent="0.3">
      <c r="A5" s="357" t="s">
        <v>9</v>
      </c>
      <c r="B5" s="357" t="s">
        <v>10</v>
      </c>
      <c r="C5" s="128" t="s">
        <v>11</v>
      </c>
      <c r="D5" s="494">
        <v>37.4</v>
      </c>
      <c r="E5" s="494">
        <v>39.299999999999997</v>
      </c>
      <c r="F5" s="494">
        <v>31.4</v>
      </c>
      <c r="G5" s="494">
        <v>29.1</v>
      </c>
      <c r="H5" s="495">
        <v>25.2</v>
      </c>
      <c r="I5" s="496">
        <v>-3.9000000000000021</v>
      </c>
      <c r="J5" s="487" t="s">
        <v>12</v>
      </c>
    </row>
    <row r="6" spans="1:10" x14ac:dyDescent="0.3">
      <c r="A6" s="358" t="s">
        <v>13</v>
      </c>
      <c r="B6" s="358" t="s">
        <v>14</v>
      </c>
      <c r="C6" s="149" t="s">
        <v>11</v>
      </c>
      <c r="D6" s="497">
        <v>11.6</v>
      </c>
      <c r="E6" s="497">
        <v>12.5</v>
      </c>
      <c r="F6" s="497">
        <v>8.8000000000000007</v>
      </c>
      <c r="G6" s="497">
        <v>8.1999999999999993</v>
      </c>
      <c r="H6" s="498">
        <v>8.8000000000000007</v>
      </c>
      <c r="I6" s="499">
        <v>0.60000000000000142</v>
      </c>
      <c r="J6" s="463" t="s">
        <v>15</v>
      </c>
    </row>
    <row r="7" spans="1:10" ht="28.8" x14ac:dyDescent="0.3">
      <c r="A7" s="358" t="s">
        <v>16</v>
      </c>
      <c r="B7" s="358" t="s">
        <v>17</v>
      </c>
      <c r="C7" s="149" t="s">
        <v>11</v>
      </c>
      <c r="D7" s="500">
        <v>17.2</v>
      </c>
      <c r="E7" s="500">
        <v>12.2</v>
      </c>
      <c r="F7" s="500">
        <v>11.3</v>
      </c>
      <c r="G7" s="500">
        <v>17.899999999999999</v>
      </c>
      <c r="H7" s="501">
        <v>16.3</v>
      </c>
      <c r="I7" s="502">
        <v>-1.5999999999999979</v>
      </c>
      <c r="J7" s="503" t="s">
        <v>18</v>
      </c>
    </row>
    <row r="8" spans="1:10" ht="28.8" x14ac:dyDescent="0.3">
      <c r="A8" s="359" t="s">
        <v>19</v>
      </c>
      <c r="B8" s="246" t="s">
        <v>20</v>
      </c>
      <c r="C8" s="246" t="s">
        <v>11</v>
      </c>
      <c r="D8" s="504">
        <v>11.6</v>
      </c>
      <c r="E8" s="504">
        <v>17.899999999999999</v>
      </c>
      <c r="F8" s="505">
        <v>10.6</v>
      </c>
      <c r="G8" s="505">
        <v>7.3</v>
      </c>
      <c r="H8" s="506">
        <v>10.9</v>
      </c>
      <c r="I8" s="507">
        <v>3.6000000000000005</v>
      </c>
      <c r="J8" s="508" t="s">
        <v>21</v>
      </c>
    </row>
    <row r="9" spans="1:10" x14ac:dyDescent="0.3">
      <c r="A9" s="357" t="s">
        <v>22</v>
      </c>
      <c r="B9" s="357" t="s">
        <v>23</v>
      </c>
      <c r="C9" s="131" t="s">
        <v>24</v>
      </c>
      <c r="D9" s="453">
        <v>54283</v>
      </c>
      <c r="E9" s="454">
        <v>56911</v>
      </c>
      <c r="F9" s="454">
        <v>55131</v>
      </c>
      <c r="G9" s="454">
        <v>76468</v>
      </c>
      <c r="H9" s="455">
        <v>94774</v>
      </c>
      <c r="I9" s="456">
        <v>18306</v>
      </c>
      <c r="J9" s="457" t="s">
        <v>25</v>
      </c>
    </row>
    <row r="10" spans="1:10" x14ac:dyDescent="0.3">
      <c r="A10" s="358" t="s">
        <v>26</v>
      </c>
      <c r="B10" s="358" t="s">
        <v>26</v>
      </c>
      <c r="C10" s="150" t="s">
        <v>24</v>
      </c>
      <c r="D10" s="458">
        <v>30103</v>
      </c>
      <c r="E10" s="459">
        <v>33565</v>
      </c>
      <c r="F10" s="458">
        <v>32215</v>
      </c>
      <c r="G10" s="460">
        <v>50502</v>
      </c>
      <c r="H10" s="461">
        <v>67725</v>
      </c>
      <c r="I10" s="462">
        <v>17223</v>
      </c>
      <c r="J10" s="463" t="s">
        <v>27</v>
      </c>
    </row>
    <row r="11" spans="1:10" x14ac:dyDescent="0.3">
      <c r="A11" s="358" t="s">
        <v>28</v>
      </c>
      <c r="B11" s="358" t="s">
        <v>29</v>
      </c>
      <c r="C11" s="150" t="s">
        <v>24</v>
      </c>
      <c r="D11" s="458">
        <v>13112</v>
      </c>
      <c r="E11" s="459">
        <v>13217</v>
      </c>
      <c r="F11" s="458">
        <v>11365</v>
      </c>
      <c r="G11" s="460">
        <v>16172</v>
      </c>
      <c r="H11" s="461">
        <v>38365</v>
      </c>
      <c r="I11" s="462">
        <v>22193</v>
      </c>
      <c r="J11" s="463" t="s">
        <v>747</v>
      </c>
    </row>
    <row r="12" spans="1:10" x14ac:dyDescent="0.3">
      <c r="A12" s="358" t="s">
        <v>30</v>
      </c>
      <c r="B12" s="358" t="s">
        <v>31</v>
      </c>
      <c r="C12" s="150" t="s">
        <v>24</v>
      </c>
      <c r="D12" s="458">
        <v>453092</v>
      </c>
      <c r="E12" s="459">
        <v>468070</v>
      </c>
      <c r="F12" s="458">
        <v>463809</v>
      </c>
      <c r="G12" s="460">
        <v>469284</v>
      </c>
      <c r="H12" s="461">
        <v>481126</v>
      </c>
      <c r="I12" s="462">
        <v>11842</v>
      </c>
      <c r="J12" s="463" t="s">
        <v>748</v>
      </c>
    </row>
    <row r="13" spans="1:10" x14ac:dyDescent="0.3">
      <c r="A13" s="358" t="s">
        <v>32</v>
      </c>
      <c r="B13" s="358" t="s">
        <v>33</v>
      </c>
      <c r="C13" s="150" t="s">
        <v>24</v>
      </c>
      <c r="D13" s="459">
        <v>22118</v>
      </c>
      <c r="E13" s="459">
        <v>27352</v>
      </c>
      <c r="F13" s="458">
        <v>14941</v>
      </c>
      <c r="G13" s="460">
        <v>33568</v>
      </c>
      <c r="H13" s="461">
        <v>47555</v>
      </c>
      <c r="I13" s="462">
        <v>13987</v>
      </c>
      <c r="J13" s="464" t="s">
        <v>34</v>
      </c>
    </row>
    <row r="14" spans="1:10" x14ac:dyDescent="0.3">
      <c r="A14" s="246" t="s">
        <v>35</v>
      </c>
      <c r="B14" s="246" t="s">
        <v>36</v>
      </c>
      <c r="C14" s="132" t="s">
        <v>24</v>
      </c>
      <c r="D14" s="488">
        <v>16823</v>
      </c>
      <c r="E14" s="489">
        <v>17806</v>
      </c>
      <c r="F14" s="490">
        <v>17859</v>
      </c>
      <c r="G14" s="491">
        <v>29938</v>
      </c>
      <c r="H14" s="492">
        <v>24488</v>
      </c>
      <c r="I14" s="493">
        <v>-5450</v>
      </c>
      <c r="J14" s="480" t="s">
        <v>749</v>
      </c>
    </row>
    <row r="15" spans="1:10" x14ac:dyDescent="0.3">
      <c r="A15" s="357" t="s">
        <v>37</v>
      </c>
      <c r="B15" s="357" t="s">
        <v>38</v>
      </c>
      <c r="C15" s="128" t="s">
        <v>8</v>
      </c>
      <c r="D15" s="483">
        <v>0.55000000000000004</v>
      </c>
      <c r="E15" s="483">
        <v>0.59</v>
      </c>
      <c r="F15" s="483">
        <v>0.57999999999999996</v>
      </c>
      <c r="G15" s="484">
        <v>0.66</v>
      </c>
      <c r="H15" s="485">
        <v>0.71</v>
      </c>
      <c r="I15" s="486">
        <v>4.9999999999999929</v>
      </c>
      <c r="J15" s="487"/>
    </row>
    <row r="16" spans="1:10" x14ac:dyDescent="0.3">
      <c r="A16" s="358" t="s">
        <v>39</v>
      </c>
      <c r="B16" s="358" t="s">
        <v>40</v>
      </c>
      <c r="C16" s="149" t="s">
        <v>8</v>
      </c>
      <c r="D16" s="465">
        <v>0.24</v>
      </c>
      <c r="E16" s="465">
        <v>0.23</v>
      </c>
      <c r="F16" s="465">
        <v>0.21</v>
      </c>
      <c r="G16" s="466">
        <v>0.21</v>
      </c>
      <c r="H16" s="467">
        <v>0.4</v>
      </c>
      <c r="I16" s="468">
        <v>19.000000000000004</v>
      </c>
      <c r="J16" s="463"/>
    </row>
    <row r="17" spans="1:10" x14ac:dyDescent="0.3">
      <c r="A17" s="358" t="s">
        <v>41</v>
      </c>
      <c r="B17" s="358" t="s">
        <v>42</v>
      </c>
      <c r="C17" s="149" t="s">
        <v>8</v>
      </c>
      <c r="D17" s="469">
        <v>3.5000000000000003E-2</v>
      </c>
      <c r="E17" s="469">
        <v>3.5999999999999997E-2</v>
      </c>
      <c r="F17" s="469">
        <v>3.4000000000000002E-2</v>
      </c>
      <c r="G17" s="470">
        <v>4.8000000000000001E-2</v>
      </c>
      <c r="H17" s="471">
        <v>0.111</v>
      </c>
      <c r="I17" s="468">
        <v>6.3</v>
      </c>
      <c r="J17" s="463"/>
    </row>
    <row r="18" spans="1:10" x14ac:dyDescent="0.3">
      <c r="A18" s="358" t="s">
        <v>43</v>
      </c>
      <c r="B18" s="358" t="s">
        <v>44</v>
      </c>
      <c r="C18" s="149" t="s">
        <v>8</v>
      </c>
      <c r="D18" s="465">
        <v>0.89</v>
      </c>
      <c r="E18" s="465">
        <v>0.71</v>
      </c>
      <c r="F18" s="465">
        <v>0.72</v>
      </c>
      <c r="G18" s="466">
        <v>0.7</v>
      </c>
      <c r="H18" s="467">
        <v>0.69</v>
      </c>
      <c r="I18" s="468">
        <v>-1.0000000000000009</v>
      </c>
      <c r="J18" s="463"/>
    </row>
    <row r="19" spans="1:10" x14ac:dyDescent="0.3">
      <c r="A19" s="358" t="s">
        <v>46</v>
      </c>
      <c r="B19" s="358" t="s">
        <v>47</v>
      </c>
      <c r="C19" s="149" t="s">
        <v>48</v>
      </c>
      <c r="D19" s="472">
        <v>0.8</v>
      </c>
      <c r="E19" s="472">
        <v>3</v>
      </c>
      <c r="F19" s="472">
        <v>2.7</v>
      </c>
      <c r="G19" s="473">
        <v>1.3</v>
      </c>
      <c r="H19" s="474">
        <v>0.6</v>
      </c>
      <c r="I19" s="475">
        <v>-0.70000000000000007</v>
      </c>
      <c r="J19" s="476">
        <v>-0.54</v>
      </c>
    </row>
    <row r="20" spans="1:10" x14ac:dyDescent="0.3">
      <c r="A20" s="246" t="s">
        <v>49</v>
      </c>
      <c r="B20" s="246" t="s">
        <v>50</v>
      </c>
      <c r="C20" s="129" t="s">
        <v>48</v>
      </c>
      <c r="D20" s="477">
        <v>8.3000000000000007</v>
      </c>
      <c r="E20" s="478">
        <v>3.7</v>
      </c>
      <c r="F20" s="478">
        <v>2.9</v>
      </c>
      <c r="G20" s="478">
        <v>3.3</v>
      </c>
      <c r="H20" s="479">
        <v>4.3</v>
      </c>
      <c r="I20" s="477">
        <v>1</v>
      </c>
      <c r="J20" s="480">
        <v>0.3</v>
      </c>
    </row>
    <row r="21" spans="1:10" ht="15" thickBot="1" x14ac:dyDescent="0.35">
      <c r="A21" s="360" t="s">
        <v>51</v>
      </c>
      <c r="B21" s="360" t="s">
        <v>52</v>
      </c>
      <c r="C21" s="361" t="s">
        <v>53</v>
      </c>
      <c r="D21" s="449">
        <v>341</v>
      </c>
      <c r="E21" s="449">
        <v>352</v>
      </c>
      <c r="F21" s="449">
        <v>356</v>
      </c>
      <c r="G21" s="449">
        <v>361</v>
      </c>
      <c r="H21" s="450">
        <v>361</v>
      </c>
      <c r="I21" s="451">
        <v>0</v>
      </c>
      <c r="J21" s="452" t="s">
        <v>45</v>
      </c>
    </row>
    <row r="22" spans="1:10" ht="28.2" thickTop="1" x14ac:dyDescent="0.3">
      <c r="A22" s="314" t="s">
        <v>54</v>
      </c>
      <c r="B22" s="314" t="s">
        <v>55</v>
      </c>
      <c r="C22" s="212"/>
      <c r="D22" s="213"/>
      <c r="E22" s="213"/>
      <c r="F22" s="214"/>
      <c r="G22" s="214"/>
      <c r="H22" s="215"/>
      <c r="I22" s="313"/>
      <c r="J22" s="312"/>
    </row>
    <row r="23" spans="1:10" x14ac:dyDescent="0.3">
      <c r="A23" s="314" t="s">
        <v>56</v>
      </c>
      <c r="B23" s="314" t="s">
        <v>57</v>
      </c>
      <c r="C23" s="128"/>
      <c r="D23" s="347"/>
      <c r="E23" s="347"/>
      <c r="F23" s="348"/>
      <c r="G23" s="348"/>
      <c r="H23" s="349"/>
      <c r="I23" s="350"/>
      <c r="J23" s="351"/>
    </row>
    <row r="24" spans="1:10" ht="27.6" x14ac:dyDescent="0.3">
      <c r="A24" s="314" t="s">
        <v>58</v>
      </c>
      <c r="B24" s="314" t="s">
        <v>59</v>
      </c>
      <c r="C24" s="135"/>
    </row>
    <row r="25" spans="1:10" x14ac:dyDescent="0.3">
      <c r="A25" s="314"/>
      <c r="B25" s="134"/>
      <c r="C25" s="135"/>
    </row>
    <row r="26" spans="1:10" x14ac:dyDescent="0.3">
      <c r="A26" s="134" t="s">
        <v>60</v>
      </c>
      <c r="B26" s="134" t="s">
        <v>61</v>
      </c>
      <c r="C26" s="135"/>
    </row>
    <row r="27" spans="1:10" x14ac:dyDescent="0.3">
      <c r="A27" s="134" t="s">
        <v>62</v>
      </c>
      <c r="B27" s="134" t="s">
        <v>63</v>
      </c>
      <c r="C27" s="135" t="s">
        <v>64</v>
      </c>
    </row>
    <row r="28" spans="1:10" x14ac:dyDescent="0.3">
      <c r="A28" s="134" t="s">
        <v>65</v>
      </c>
      <c r="B28" s="134" t="s">
        <v>66</v>
      </c>
      <c r="C28" s="135" t="s">
        <v>67</v>
      </c>
    </row>
    <row r="29" spans="1:10" x14ac:dyDescent="0.3">
      <c r="A29" s="134" t="s">
        <v>68</v>
      </c>
      <c r="B29" s="134" t="s">
        <v>69</v>
      </c>
      <c r="C29" s="135" t="s">
        <v>70</v>
      </c>
    </row>
    <row r="31" spans="1:10" ht="18" x14ac:dyDescent="0.3">
      <c r="A31" s="118" t="s">
        <v>71</v>
      </c>
      <c r="B31" s="118" t="s">
        <v>72</v>
      </c>
    </row>
    <row r="32" spans="1:10" ht="26.25" customHeight="1" x14ac:dyDescent="0.3">
      <c r="A32" s="121"/>
      <c r="B32" s="121"/>
      <c r="C32" s="121" t="s">
        <v>73</v>
      </c>
      <c r="D32" s="121" t="s">
        <v>74</v>
      </c>
      <c r="E32" s="136" t="s">
        <v>7</v>
      </c>
      <c r="F32" s="136" t="s">
        <v>75</v>
      </c>
    </row>
    <row r="33" spans="1:6" x14ac:dyDescent="0.3">
      <c r="A33" s="137"/>
      <c r="B33" s="140"/>
      <c r="C33" s="141" t="s">
        <v>76</v>
      </c>
      <c r="D33" s="141" t="s">
        <v>77</v>
      </c>
      <c r="E33" s="142"/>
      <c r="F33" s="142"/>
    </row>
    <row r="34" spans="1:6" s="138" customFormat="1" x14ac:dyDescent="0.3">
      <c r="A34" s="143" t="s">
        <v>78</v>
      </c>
      <c r="B34" s="144" t="s">
        <v>79</v>
      </c>
      <c r="C34" s="362">
        <f>H9</f>
        <v>94774</v>
      </c>
      <c r="D34" s="362">
        <f>G9</f>
        <v>76468</v>
      </c>
      <c r="E34" s="363">
        <f t="shared" ref="E34:F38" si="0">I9</f>
        <v>18306</v>
      </c>
      <c r="F34" s="368" t="str">
        <f t="shared" si="0"/>
        <v>24 %</v>
      </c>
    </row>
    <row r="35" spans="1:6" x14ac:dyDescent="0.3">
      <c r="A35" s="145" t="s">
        <v>80</v>
      </c>
      <c r="B35" s="146" t="s">
        <v>26</v>
      </c>
      <c r="C35" s="364">
        <f>H10</f>
        <v>67725</v>
      </c>
      <c r="D35" s="364">
        <f>G10</f>
        <v>50502</v>
      </c>
      <c r="E35" s="315">
        <f t="shared" si="0"/>
        <v>17223</v>
      </c>
      <c r="F35" s="369" t="str">
        <f t="shared" si="0"/>
        <v>34 %</v>
      </c>
    </row>
    <row r="36" spans="1:6" s="138" customFormat="1" x14ac:dyDescent="0.3">
      <c r="A36" s="143" t="s">
        <v>81</v>
      </c>
      <c r="B36" s="144" t="s">
        <v>29</v>
      </c>
      <c r="C36" s="362">
        <f>H11</f>
        <v>38365</v>
      </c>
      <c r="D36" s="362">
        <f>G11</f>
        <v>16172</v>
      </c>
      <c r="E36" s="363">
        <f t="shared" si="0"/>
        <v>22193</v>
      </c>
      <c r="F36" s="368" t="str">
        <f t="shared" si="0"/>
        <v>2.4 x</v>
      </c>
    </row>
    <row r="37" spans="1:6" x14ac:dyDescent="0.3">
      <c r="A37" s="145" t="s">
        <v>82</v>
      </c>
      <c r="B37" s="146" t="s">
        <v>31</v>
      </c>
      <c r="C37" s="364">
        <f>H12</f>
        <v>481126</v>
      </c>
      <c r="D37" s="364">
        <f>G12</f>
        <v>469284</v>
      </c>
      <c r="E37" s="315">
        <f>I12</f>
        <v>11842</v>
      </c>
      <c r="F37" s="369" t="str">
        <f>J12</f>
        <v>3 %</v>
      </c>
    </row>
    <row r="38" spans="1:6" ht="15" thickBot="1" x14ac:dyDescent="0.35">
      <c r="A38" s="147" t="s">
        <v>32</v>
      </c>
      <c r="B38" s="148" t="s">
        <v>33</v>
      </c>
      <c r="C38" s="365">
        <f>H13</f>
        <v>47555</v>
      </c>
      <c r="D38" s="365">
        <f>G13</f>
        <v>33568</v>
      </c>
      <c r="E38" s="316">
        <f t="shared" si="0"/>
        <v>13987</v>
      </c>
      <c r="F38" s="370" t="str">
        <f t="shared" si="0"/>
        <v>42 %</v>
      </c>
    </row>
    <row r="39" spans="1:6" ht="15" thickTop="1" x14ac:dyDescent="0.3"/>
  </sheetData>
  <pageMargins left="0.7" right="0.7" top="0.75" bottom="0.75" header="0.3" footer="0.3"/>
  <pageSetup paperSize="9" orientation="portrait" horizontalDpi="360" verticalDpi="36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BA4C40-FA9F-4006-AD84-6985D252E003}">
  <sheetPr>
    <tabColor rgb="FF92D050"/>
  </sheetPr>
  <dimension ref="A1:E65"/>
  <sheetViews>
    <sheetView showGridLines="0" topLeftCell="A33" zoomScale="85" zoomScaleNormal="85" workbookViewId="0">
      <selection activeCell="B23" sqref="B23"/>
    </sheetView>
  </sheetViews>
  <sheetFormatPr defaultColWidth="8.88671875" defaultRowHeight="14.4" x14ac:dyDescent="0.3"/>
  <cols>
    <col min="1" max="2" width="43" style="101" customWidth="1"/>
    <col min="3" max="3" width="12" style="101" customWidth="1"/>
    <col min="4" max="4" width="13.109375" style="101" customWidth="1"/>
    <col min="5" max="5" width="15.109375" style="101" customWidth="1"/>
    <col min="6" max="16384" width="8.88671875" style="101"/>
  </cols>
  <sheetData>
    <row r="1" spans="1:5" s="139" customFormat="1" ht="60.6" customHeight="1" x14ac:dyDescent="0.3">
      <c r="A1" s="152" t="str">
        <f>'Peļņas vai zaudējumu pārskats'!A1</f>
        <v>AS "CONEXUS BALTIC GRID" 2024. GADA PĀRSKATS</v>
      </c>
      <c r="B1" s="152" t="str">
        <f>'Peļņas vai zaudējumu pārskats'!B1</f>
        <v>AS "CONEXUS BALTIC GRID" ANNUAL REPORT FOR 2024</v>
      </c>
    </row>
    <row r="2" spans="1:5" x14ac:dyDescent="0.3">
      <c r="A2" s="68" t="s">
        <v>511</v>
      </c>
      <c r="B2" s="68" t="s">
        <v>152</v>
      </c>
    </row>
    <row r="3" spans="1:5" ht="14.4" customHeight="1" x14ac:dyDescent="0.3">
      <c r="A3" s="86"/>
      <c r="B3" s="154"/>
      <c r="C3" s="154">
        <f>'Pielikums Nr.10'!C3</f>
        <v>45657</v>
      </c>
      <c r="D3" s="154">
        <f>'Pielikums Nr.10'!D3</f>
        <v>45291</v>
      </c>
      <c r="E3" s="63"/>
    </row>
    <row r="4" spans="1:5" ht="14.4" customHeight="1" x14ac:dyDescent="0.3">
      <c r="A4" s="89"/>
      <c r="B4" s="155"/>
      <c r="C4" s="155" t="s">
        <v>115</v>
      </c>
      <c r="D4" s="155" t="s">
        <v>115</v>
      </c>
      <c r="E4" s="81"/>
    </row>
    <row r="5" spans="1:5" x14ac:dyDescent="0.3">
      <c r="A5" s="89" t="s">
        <v>512</v>
      </c>
      <c r="B5" s="20" t="s">
        <v>513</v>
      </c>
      <c r="C5" s="170">
        <v>1939902</v>
      </c>
      <c r="D5" s="170">
        <v>2272259.44</v>
      </c>
      <c r="E5" s="81"/>
    </row>
    <row r="6" spans="1:5" ht="14.4" customHeight="1" x14ac:dyDescent="0.3">
      <c r="A6" s="89" t="s">
        <v>514</v>
      </c>
      <c r="B6" s="89" t="s">
        <v>515</v>
      </c>
      <c r="C6" s="163">
        <v>3300274</v>
      </c>
      <c r="D6" s="163">
        <v>2542896.81</v>
      </c>
      <c r="E6" s="44"/>
    </row>
    <row r="7" spans="1:5" ht="14.4" customHeight="1" x14ac:dyDescent="0.3">
      <c r="A7" s="13" t="s">
        <v>516</v>
      </c>
      <c r="B7" s="13" t="s">
        <v>517</v>
      </c>
      <c r="C7" s="167">
        <v>5385</v>
      </c>
      <c r="D7" s="167">
        <v>1433</v>
      </c>
      <c r="E7" s="44"/>
    </row>
    <row r="8" spans="1:5" ht="27.75" customHeight="1" x14ac:dyDescent="0.3">
      <c r="A8" s="216" t="s">
        <v>518</v>
      </c>
      <c r="B8" s="13" t="s">
        <v>519</v>
      </c>
      <c r="C8" s="167">
        <v>-129626</v>
      </c>
      <c r="D8" s="167">
        <v>-138980</v>
      </c>
      <c r="E8" s="44"/>
    </row>
    <row r="9" spans="1:5" ht="15" thickBot="1" x14ac:dyDescent="0.35">
      <c r="A9" s="35"/>
      <c r="B9" s="37"/>
      <c r="C9" s="226">
        <f>SUM(C5:C8)</f>
        <v>5115935</v>
      </c>
      <c r="D9" s="226">
        <f>SUM(D5:D8)</f>
        <v>4677609.25</v>
      </c>
      <c r="E9" s="44"/>
    </row>
    <row r="10" spans="1:5" ht="14.4" customHeight="1" thickTop="1" x14ac:dyDescent="0.3">
      <c r="A10" s="85"/>
      <c r="B10" s="85"/>
      <c r="C10" s="63"/>
      <c r="D10" s="63"/>
      <c r="E10" s="44"/>
    </row>
    <row r="11" spans="1:5" ht="28.8" x14ac:dyDescent="0.3">
      <c r="A11" s="27" t="s">
        <v>520</v>
      </c>
      <c r="B11" s="73" t="s">
        <v>519</v>
      </c>
      <c r="C11" s="96">
        <f>C3</f>
        <v>45657</v>
      </c>
      <c r="D11" s="96">
        <f>D3</f>
        <v>45291</v>
      </c>
      <c r="E11" s="44"/>
    </row>
    <row r="12" spans="1:5" ht="14.4" customHeight="1" x14ac:dyDescent="0.3">
      <c r="A12" s="10"/>
      <c r="B12" s="10"/>
      <c r="C12" s="155" t="s">
        <v>115</v>
      </c>
      <c r="D12" s="155" t="s">
        <v>115</v>
      </c>
      <c r="E12" s="44"/>
    </row>
    <row r="13" spans="1:5" ht="14.4" customHeight="1" x14ac:dyDescent="0.3">
      <c r="A13" s="87" t="s">
        <v>521</v>
      </c>
      <c r="B13" s="97" t="s">
        <v>522</v>
      </c>
      <c r="C13" s="170">
        <f>D15</f>
        <v>-138980</v>
      </c>
      <c r="D13" s="170">
        <v>-139810</v>
      </c>
      <c r="E13" s="44"/>
    </row>
    <row r="14" spans="1:5" ht="14.4" customHeight="1" x14ac:dyDescent="0.3">
      <c r="A14" s="17" t="s">
        <v>523</v>
      </c>
      <c r="B14" s="89" t="s">
        <v>524</v>
      </c>
      <c r="C14" s="163">
        <v>9354</v>
      </c>
      <c r="D14" s="163">
        <v>830</v>
      </c>
      <c r="E14" s="44"/>
    </row>
    <row r="15" spans="1:5" ht="14.4" customHeight="1" thickBot="1" x14ac:dyDescent="0.35">
      <c r="A15" s="186" t="s">
        <v>525</v>
      </c>
      <c r="B15" s="187" t="s">
        <v>526</v>
      </c>
      <c r="C15" s="226">
        <f>C13+C14</f>
        <v>-129626</v>
      </c>
      <c r="D15" s="226">
        <f>D13+D14</f>
        <v>-138980</v>
      </c>
      <c r="E15" s="44"/>
    </row>
    <row r="16" spans="1:5" ht="14.4" customHeight="1" thickTop="1" x14ac:dyDescent="0.3">
      <c r="A16" s="85"/>
      <c r="B16" s="85"/>
      <c r="C16" s="63"/>
      <c r="D16" s="63"/>
      <c r="E16" s="44"/>
    </row>
    <row r="17" spans="1:5" ht="14.4" customHeight="1" x14ac:dyDescent="0.3">
      <c r="A17" s="68" t="s">
        <v>527</v>
      </c>
      <c r="B17" s="68" t="s">
        <v>528</v>
      </c>
      <c r="D17" s="81"/>
      <c r="E17" s="44"/>
    </row>
    <row r="18" spans="1:5" ht="14.4" customHeight="1" x14ac:dyDescent="0.3">
      <c r="A18" s="91"/>
      <c r="B18" s="92"/>
      <c r="C18" s="92">
        <f>C11</f>
        <v>45657</v>
      </c>
      <c r="D18" s="92">
        <f>D11</f>
        <v>45291</v>
      </c>
      <c r="E18" s="81"/>
    </row>
    <row r="19" spans="1:5" ht="14.4" customHeight="1" x14ac:dyDescent="0.3">
      <c r="A19" s="88"/>
      <c r="B19" s="155"/>
      <c r="C19" s="155" t="s">
        <v>115</v>
      </c>
      <c r="D19" s="155" t="s">
        <v>115</v>
      </c>
      <c r="E19" s="44"/>
    </row>
    <row r="20" spans="1:5" ht="14.4" customHeight="1" x14ac:dyDescent="0.3">
      <c r="A20" s="89" t="s">
        <v>529</v>
      </c>
      <c r="B20" s="89" t="s">
        <v>530</v>
      </c>
      <c r="C20" s="188">
        <v>6233412</v>
      </c>
      <c r="D20" s="188">
        <v>6138523</v>
      </c>
      <c r="E20" s="44"/>
    </row>
    <row r="21" spans="1:5" ht="14.4" customHeight="1" x14ac:dyDescent="0.3">
      <c r="A21" s="89" t="s">
        <v>531</v>
      </c>
      <c r="B21" s="89" t="s">
        <v>532</v>
      </c>
      <c r="C21" s="188">
        <v>4936486</v>
      </c>
      <c r="D21" s="188">
        <v>5416596</v>
      </c>
      <c r="E21" s="44"/>
    </row>
    <row r="22" spans="1:5" x14ac:dyDescent="0.3">
      <c r="A22" s="89" t="s">
        <v>533</v>
      </c>
      <c r="B22" s="89" t="s">
        <v>534</v>
      </c>
      <c r="C22" s="227">
        <v>205915</v>
      </c>
      <c r="D22" s="227">
        <v>0</v>
      </c>
      <c r="E22" s="44"/>
    </row>
    <row r="23" spans="1:5" ht="31.2" customHeight="1" thickBot="1" x14ac:dyDescent="0.35">
      <c r="A23" s="519" t="s">
        <v>535</v>
      </c>
      <c r="B23" s="272" t="s">
        <v>536</v>
      </c>
      <c r="C23" s="448">
        <f>SUM(C20:C22)</f>
        <v>11375813</v>
      </c>
      <c r="D23" s="448">
        <f>SUM(D20:D22)</f>
        <v>11555119</v>
      </c>
    </row>
    <row r="24" spans="1:5" ht="14.4" customHeight="1" thickTop="1" x14ac:dyDescent="0.3">
      <c r="A24" s="84"/>
      <c r="B24" s="84"/>
      <c r="C24" s="12"/>
      <c r="D24" s="12"/>
    </row>
    <row r="25" spans="1:5" ht="14.4" customHeight="1" x14ac:dyDescent="0.3">
      <c r="A25" s="91"/>
      <c r="B25" s="92"/>
      <c r="C25" s="92">
        <f>C18</f>
        <v>45657</v>
      </c>
      <c r="D25" s="92">
        <f>D18</f>
        <v>45291</v>
      </c>
      <c r="E25" s="81"/>
    </row>
    <row r="26" spans="1:5" ht="14.4" customHeight="1" x14ac:dyDescent="0.3">
      <c r="A26" s="88"/>
      <c r="B26" s="155"/>
      <c r="C26" s="155" t="s">
        <v>115</v>
      </c>
      <c r="D26" s="155" t="s">
        <v>115</v>
      </c>
      <c r="E26" s="44"/>
    </row>
    <row r="27" spans="1:5" ht="14.4" customHeight="1" x14ac:dyDescent="0.3">
      <c r="A27" s="89" t="s">
        <v>537</v>
      </c>
      <c r="B27" s="89" t="s">
        <v>741</v>
      </c>
      <c r="C27" s="188">
        <v>211021</v>
      </c>
      <c r="D27" s="227">
        <v>0</v>
      </c>
      <c r="E27" s="44"/>
    </row>
    <row r="28" spans="1:5" ht="14.4" customHeight="1" x14ac:dyDescent="0.3">
      <c r="A28" s="89" t="s">
        <v>538</v>
      </c>
      <c r="B28" s="89" t="s">
        <v>539</v>
      </c>
      <c r="C28" s="188">
        <v>7156305</v>
      </c>
      <c r="D28" s="188">
        <v>6112857</v>
      </c>
      <c r="E28" s="44"/>
    </row>
    <row r="29" spans="1:5" ht="31.2" customHeight="1" thickBot="1" x14ac:dyDescent="0.35">
      <c r="A29" s="519" t="s">
        <v>540</v>
      </c>
      <c r="B29" s="272" t="s">
        <v>541</v>
      </c>
      <c r="C29" s="448">
        <f>SUM(C27:C28)</f>
        <v>7367326</v>
      </c>
      <c r="D29" s="448">
        <f>SUM(D27:D28)</f>
        <v>6112857</v>
      </c>
    </row>
    <row r="30" spans="1:5" ht="14.4" customHeight="1" thickTop="1" x14ac:dyDescent="0.3">
      <c r="A30" s="84"/>
      <c r="B30" s="84"/>
      <c r="C30" s="12"/>
      <c r="D30" s="12"/>
    </row>
    <row r="31" spans="1:5" ht="14.4" customHeight="1" x14ac:dyDescent="0.3">
      <c r="A31" s="68" t="s">
        <v>542</v>
      </c>
      <c r="B31" s="68" t="s">
        <v>156</v>
      </c>
      <c r="D31" s="12"/>
    </row>
    <row r="32" spans="1:5" x14ac:dyDescent="0.3">
      <c r="A32" s="91"/>
      <c r="B32" s="92"/>
      <c r="C32" s="92">
        <f>C18</f>
        <v>45657</v>
      </c>
      <c r="D32" s="92">
        <f>D18</f>
        <v>45291</v>
      </c>
    </row>
    <row r="33" spans="1:5" x14ac:dyDescent="0.3">
      <c r="A33" s="88"/>
      <c r="B33" s="273"/>
      <c r="C33" s="155" t="s">
        <v>115</v>
      </c>
      <c r="D33" s="155" t="s">
        <v>115</v>
      </c>
      <c r="E33" s="44"/>
    </row>
    <row r="34" spans="1:5" x14ac:dyDescent="0.3">
      <c r="A34" s="88" t="s">
        <v>543</v>
      </c>
      <c r="B34" s="273" t="s">
        <v>544</v>
      </c>
      <c r="C34" s="155"/>
      <c r="D34" s="155"/>
      <c r="E34" s="44"/>
    </row>
    <row r="35" spans="1:5" x14ac:dyDescent="0.3">
      <c r="A35" s="89" t="s">
        <v>545</v>
      </c>
      <c r="B35" s="2" t="s">
        <v>544</v>
      </c>
      <c r="C35" s="1">
        <v>127413</v>
      </c>
      <c r="D35" s="1">
        <v>20400</v>
      </c>
      <c r="E35" s="50"/>
    </row>
    <row r="36" spans="1:5" x14ac:dyDescent="0.3">
      <c r="A36" s="88" t="s">
        <v>546</v>
      </c>
      <c r="B36" s="273" t="s">
        <v>547</v>
      </c>
      <c r="C36" s="160">
        <f>C35</f>
        <v>127413</v>
      </c>
      <c r="D36" s="160">
        <f>D35</f>
        <v>20400</v>
      </c>
      <c r="E36" s="50"/>
    </row>
    <row r="37" spans="1:5" x14ac:dyDescent="0.3">
      <c r="A37" s="89"/>
      <c r="B37" s="2"/>
      <c r="C37" s="1"/>
      <c r="D37" s="1"/>
      <c r="E37" s="50"/>
    </row>
    <row r="38" spans="1:5" x14ac:dyDescent="0.3">
      <c r="A38" s="273" t="s">
        <v>548</v>
      </c>
      <c r="B38" s="273" t="s">
        <v>549</v>
      </c>
      <c r="C38" s="1"/>
      <c r="D38" s="1"/>
      <c r="E38" s="50"/>
    </row>
    <row r="39" spans="1:5" x14ac:dyDescent="0.3">
      <c r="A39" s="89" t="s">
        <v>550</v>
      </c>
      <c r="B39" s="89" t="s">
        <v>551</v>
      </c>
      <c r="C39" s="1">
        <v>36701</v>
      </c>
      <c r="D39" s="1">
        <v>181590</v>
      </c>
      <c r="E39" s="50"/>
    </row>
    <row r="40" spans="1:5" x14ac:dyDescent="0.3">
      <c r="A40" s="89" t="s">
        <v>552</v>
      </c>
      <c r="B40" s="89" t="s">
        <v>553</v>
      </c>
      <c r="C40" s="1">
        <v>80566</v>
      </c>
      <c r="D40" s="1">
        <v>63170</v>
      </c>
    </row>
    <row r="41" spans="1:5" x14ac:dyDescent="0.3">
      <c r="A41" s="273" t="s">
        <v>554</v>
      </c>
      <c r="B41" s="273" t="s">
        <v>555</v>
      </c>
      <c r="C41" s="250">
        <f>C39+C40</f>
        <v>117267</v>
      </c>
      <c r="D41" s="250">
        <f>D39+D40</f>
        <v>244760</v>
      </c>
    </row>
    <row r="42" spans="1:5" ht="15" thickBot="1" x14ac:dyDescent="0.35">
      <c r="A42" s="309" t="s">
        <v>556</v>
      </c>
      <c r="B42" s="310" t="s">
        <v>557</v>
      </c>
      <c r="C42" s="37">
        <f>C36+C41</f>
        <v>244680</v>
      </c>
      <c r="D42" s="37">
        <f>D36+D41</f>
        <v>265160</v>
      </c>
    </row>
    <row r="43" spans="1:5" ht="14.4" customHeight="1" thickTop="1" x14ac:dyDescent="0.3">
      <c r="A43" s="84"/>
      <c r="B43" s="84"/>
      <c r="C43" s="81"/>
      <c r="D43" s="84"/>
    </row>
    <row r="44" spans="1:5" ht="14.4" customHeight="1" x14ac:dyDescent="0.3">
      <c r="A44" s="68" t="s">
        <v>558</v>
      </c>
      <c r="B44" s="68" t="s">
        <v>559</v>
      </c>
    </row>
    <row r="45" spans="1:5" ht="14.4" customHeight="1" x14ac:dyDescent="0.3">
      <c r="A45" s="91"/>
      <c r="B45" s="92"/>
      <c r="C45" s="92">
        <f>C32</f>
        <v>45657</v>
      </c>
      <c r="D45" s="92">
        <f>D32</f>
        <v>45291</v>
      </c>
    </row>
    <row r="46" spans="1:5" ht="14.4" customHeight="1" x14ac:dyDescent="0.3">
      <c r="A46" s="41"/>
      <c r="B46" s="94"/>
      <c r="C46" s="94" t="s">
        <v>115</v>
      </c>
      <c r="D46" s="12" t="s">
        <v>115</v>
      </c>
    </row>
    <row r="47" spans="1:5" ht="14.4" customHeight="1" x14ac:dyDescent="0.3">
      <c r="A47" s="19" t="s">
        <v>560</v>
      </c>
      <c r="B47" s="27" t="s">
        <v>561</v>
      </c>
      <c r="C47" s="27"/>
      <c r="D47" s="27"/>
      <c r="E47" s="44"/>
    </row>
    <row r="48" spans="1:5" x14ac:dyDescent="0.3">
      <c r="A48" s="352" t="s">
        <v>562</v>
      </c>
      <c r="B48" s="352" t="s">
        <v>563</v>
      </c>
      <c r="C48" s="446">
        <v>288426</v>
      </c>
      <c r="D48" s="446">
        <v>0</v>
      </c>
      <c r="E48" s="44"/>
    </row>
    <row r="49" spans="1:5" ht="14.4" customHeight="1" x14ac:dyDescent="0.3">
      <c r="A49" s="19" t="s">
        <v>564</v>
      </c>
      <c r="B49" s="19" t="s">
        <v>565</v>
      </c>
      <c r="C49" s="354">
        <f>C48</f>
        <v>288426</v>
      </c>
      <c r="D49" s="354">
        <f>D48</f>
        <v>0</v>
      </c>
      <c r="E49" s="44"/>
    </row>
    <row r="50" spans="1:5" ht="14.4" customHeight="1" x14ac:dyDescent="0.3">
      <c r="A50" s="19" t="s">
        <v>566</v>
      </c>
      <c r="B50" s="19" t="s">
        <v>567</v>
      </c>
      <c r="C50" s="211"/>
      <c r="D50" s="7"/>
    </row>
    <row r="51" spans="1:5" ht="14.4" customHeight="1" x14ac:dyDescent="0.3">
      <c r="A51" s="89" t="s">
        <v>568</v>
      </c>
      <c r="B51" s="89" t="s">
        <v>569</v>
      </c>
      <c r="C51" s="188">
        <v>600899</v>
      </c>
      <c r="D51" s="188">
        <v>481344</v>
      </c>
    </row>
    <row r="52" spans="1:5" ht="14.4" customHeight="1" x14ac:dyDescent="0.3">
      <c r="A52" s="89" t="s">
        <v>570</v>
      </c>
      <c r="B52" s="89" t="s">
        <v>571</v>
      </c>
      <c r="C52" s="188">
        <v>83882</v>
      </c>
      <c r="D52" s="188">
        <v>78924.67</v>
      </c>
    </row>
    <row r="53" spans="1:5" ht="14.4" customHeight="1" x14ac:dyDescent="0.3">
      <c r="A53" s="13" t="s">
        <v>572</v>
      </c>
      <c r="B53" s="13" t="s">
        <v>573</v>
      </c>
      <c r="C53" s="204">
        <v>12031</v>
      </c>
      <c r="D53" s="204">
        <v>8824.23</v>
      </c>
    </row>
    <row r="54" spans="1:5" ht="14.4" customHeight="1" x14ac:dyDescent="0.3">
      <c r="A54" s="56" t="s">
        <v>574</v>
      </c>
      <c r="B54" s="56" t="s">
        <v>575</v>
      </c>
      <c r="C54" s="205">
        <v>60405</v>
      </c>
      <c r="D54" s="205">
        <v>71132.97</v>
      </c>
    </row>
    <row r="55" spans="1:5" ht="14.4" customHeight="1" x14ac:dyDescent="0.3">
      <c r="A55" s="90" t="s">
        <v>576</v>
      </c>
      <c r="B55" s="90" t="s">
        <v>577</v>
      </c>
      <c r="C55" s="206">
        <f>SUM(C51:C54)</f>
        <v>757217</v>
      </c>
      <c r="D55" s="206">
        <f>SUM(D51:D54)</f>
        <v>640225.87</v>
      </c>
    </row>
    <row r="56" spans="1:5" ht="15" thickBot="1" x14ac:dyDescent="0.35">
      <c r="A56" s="35" t="s">
        <v>578</v>
      </c>
      <c r="B56" s="35" t="s">
        <v>579</v>
      </c>
      <c r="C56" s="189">
        <f>C49+C55</f>
        <v>1045643</v>
      </c>
      <c r="D56" s="189">
        <f>D49+D55</f>
        <v>640225.87</v>
      </c>
    </row>
    <row r="57" spans="1:5" ht="15" thickTop="1" x14ac:dyDescent="0.3"/>
    <row r="58" spans="1:5" x14ac:dyDescent="0.3">
      <c r="B58" s="71"/>
    </row>
    <row r="59" spans="1:5" x14ac:dyDescent="0.3">
      <c r="A59" s="71"/>
      <c r="B59" s="42"/>
    </row>
    <row r="60" spans="1:5" x14ac:dyDescent="0.3">
      <c r="A60" s="41"/>
      <c r="B60" s="81"/>
      <c r="C60" s="42"/>
      <c r="D60" s="42"/>
    </row>
    <row r="61" spans="1:5" x14ac:dyDescent="0.3">
      <c r="A61" s="84"/>
      <c r="B61" s="47"/>
      <c r="C61" s="81"/>
      <c r="D61" s="81"/>
    </row>
    <row r="62" spans="1:5" x14ac:dyDescent="0.3">
      <c r="A62" s="84"/>
      <c r="B62" s="84"/>
      <c r="C62" s="44"/>
      <c r="D62" s="44"/>
    </row>
    <row r="63" spans="1:5" x14ac:dyDescent="0.3">
      <c r="A63" s="84"/>
      <c r="B63" s="84"/>
      <c r="C63" s="44"/>
      <c r="D63" s="81"/>
    </row>
    <row r="64" spans="1:5" x14ac:dyDescent="0.3">
      <c r="A64" s="84"/>
      <c r="B64" s="45"/>
      <c r="C64" s="81"/>
      <c r="D64" s="81"/>
    </row>
    <row r="65" spans="1:4" x14ac:dyDescent="0.3">
      <c r="A65" s="85"/>
      <c r="C65" s="45"/>
      <c r="D65" s="45"/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190E9C-1D6F-43B6-A7CA-DE12885E49FB}">
  <sheetPr>
    <tabColor rgb="FF92D050"/>
  </sheetPr>
  <dimension ref="A1:F150"/>
  <sheetViews>
    <sheetView showGridLines="0" topLeftCell="A114" zoomScale="70" zoomScaleNormal="70" workbookViewId="0">
      <selection activeCell="B134" sqref="B134"/>
    </sheetView>
  </sheetViews>
  <sheetFormatPr defaultColWidth="8.88671875" defaultRowHeight="14.4" x14ac:dyDescent="0.3"/>
  <cols>
    <col min="1" max="1" width="43" style="101" customWidth="1"/>
    <col min="2" max="2" width="44.6640625" style="101" customWidth="1"/>
    <col min="3" max="3" width="16.109375" style="101" customWidth="1"/>
    <col min="4" max="4" width="17.5546875" style="101" customWidth="1"/>
    <col min="5" max="5" width="12.109375" style="101" bestFit="1" customWidth="1"/>
    <col min="6" max="6" width="15.44140625" style="101" customWidth="1"/>
    <col min="7" max="16384" width="8.88671875" style="101"/>
  </cols>
  <sheetData>
    <row r="1" spans="1:6" s="139" customFormat="1" ht="60.6" customHeight="1" x14ac:dyDescent="0.3">
      <c r="A1" s="152" t="str">
        <f>'Peļņas vai zaudējumu pārskats'!A1</f>
        <v>AS "CONEXUS BALTIC GRID" 2024. GADA PĀRSKATS</v>
      </c>
      <c r="B1" s="152" t="str">
        <f>'Peļņas vai zaudējumu pārskats'!B1</f>
        <v>AS "CONEXUS BALTIC GRID" ANNUAL REPORT FOR 2024</v>
      </c>
    </row>
    <row r="2" spans="1:6" x14ac:dyDescent="0.3">
      <c r="A2" s="68" t="s">
        <v>580</v>
      </c>
      <c r="B2" s="68" t="s">
        <v>175</v>
      </c>
    </row>
    <row r="3" spans="1:6" ht="14.4" customHeight="1" x14ac:dyDescent="0.3">
      <c r="A3" s="91"/>
      <c r="B3" s="91"/>
      <c r="C3" s="100">
        <f>'Pielikumi Nr.11-14'!C3</f>
        <v>45657</v>
      </c>
      <c r="D3" s="100">
        <f>'Pielikumi Nr.11-14'!D3</f>
        <v>45291</v>
      </c>
      <c r="E3" s="63"/>
    </row>
    <row r="4" spans="1:6" ht="14.4" customHeight="1" x14ac:dyDescent="0.3">
      <c r="A4" s="88"/>
      <c r="B4" s="89"/>
      <c r="C4" s="155" t="s">
        <v>115</v>
      </c>
      <c r="D4" s="155" t="s">
        <v>115</v>
      </c>
      <c r="E4" s="81"/>
    </row>
    <row r="5" spans="1:6" x14ac:dyDescent="0.3">
      <c r="A5" s="89" t="s">
        <v>286</v>
      </c>
      <c r="B5" s="20" t="s">
        <v>291</v>
      </c>
      <c r="C5" s="170">
        <v>134658944</v>
      </c>
      <c r="D5" s="170">
        <v>163915290.59999999</v>
      </c>
      <c r="E5" s="81"/>
    </row>
    <row r="6" spans="1:6" ht="29.25" customHeight="1" x14ac:dyDescent="0.3">
      <c r="A6" s="13" t="s">
        <v>287</v>
      </c>
      <c r="B6" s="13" t="s">
        <v>292</v>
      </c>
      <c r="C6" s="167">
        <v>67796</v>
      </c>
      <c r="D6" s="167">
        <v>88378.989999999991</v>
      </c>
      <c r="E6" s="44"/>
    </row>
    <row r="7" spans="1:6" ht="14.4" customHeight="1" x14ac:dyDescent="0.3">
      <c r="A7" s="56" t="s">
        <v>285</v>
      </c>
      <c r="B7" s="56" t="s">
        <v>581</v>
      </c>
      <c r="C7" s="169">
        <v>24647260</v>
      </c>
      <c r="D7" s="169">
        <v>24647260</v>
      </c>
      <c r="E7" s="44"/>
    </row>
    <row r="8" spans="1:6" ht="15" thickBot="1" x14ac:dyDescent="0.35">
      <c r="A8" s="93"/>
      <c r="B8" s="95"/>
      <c r="C8" s="226">
        <f>SUM(C5:C7)</f>
        <v>159374000</v>
      </c>
      <c r="D8" s="226">
        <f>SUM(D5:D7)</f>
        <v>188650929.59</v>
      </c>
      <c r="E8" s="44"/>
    </row>
    <row r="9" spans="1:6" ht="15" thickTop="1" x14ac:dyDescent="0.3">
      <c r="A9" s="228"/>
      <c r="B9" s="229"/>
      <c r="C9" s="177"/>
      <c r="D9" s="177"/>
      <c r="E9" s="44"/>
    </row>
    <row r="10" spans="1:6" ht="57.6" x14ac:dyDescent="0.3">
      <c r="A10" s="515" t="s">
        <v>582</v>
      </c>
      <c r="B10" s="515" t="s">
        <v>583</v>
      </c>
      <c r="C10" s="231" t="s">
        <v>584</v>
      </c>
      <c r="D10" s="231" t="s">
        <v>585</v>
      </c>
      <c r="E10" s="44"/>
    </row>
    <row r="11" spans="1:6" ht="58.2" customHeight="1" x14ac:dyDescent="0.3">
      <c r="A11" s="515"/>
      <c r="B11" s="515"/>
      <c r="C11" s="231" t="s">
        <v>586</v>
      </c>
      <c r="D11" s="231" t="s">
        <v>587</v>
      </c>
      <c r="E11" s="177"/>
      <c r="F11" s="44"/>
    </row>
    <row r="12" spans="1:6" x14ac:dyDescent="0.3">
      <c r="A12" s="41"/>
      <c r="B12" s="41"/>
      <c r="C12" s="232" t="s">
        <v>115</v>
      </c>
      <c r="D12" s="233" t="s">
        <v>115</v>
      </c>
      <c r="E12" s="177"/>
      <c r="F12" s="44"/>
    </row>
    <row r="13" spans="1:6" x14ac:dyDescent="0.3">
      <c r="A13" s="230" t="s">
        <v>588</v>
      </c>
      <c r="B13" s="230" t="s">
        <v>589</v>
      </c>
      <c r="C13" s="234">
        <v>183254683</v>
      </c>
      <c r="D13" s="235">
        <v>58899</v>
      </c>
      <c r="E13" s="177"/>
      <c r="F13" s="44"/>
    </row>
    <row r="14" spans="1:6" x14ac:dyDescent="0.3">
      <c r="A14" s="47" t="s">
        <v>590</v>
      </c>
      <c r="B14" s="47" t="s">
        <v>591</v>
      </c>
      <c r="C14" s="236">
        <v>0</v>
      </c>
      <c r="D14" s="179">
        <v>29480</v>
      </c>
      <c r="E14" s="177"/>
      <c r="F14" s="44"/>
    </row>
    <row r="15" spans="1:6" ht="43.2" x14ac:dyDescent="0.3">
      <c r="A15" s="47" t="s">
        <v>592</v>
      </c>
      <c r="B15" s="228" t="s">
        <v>593</v>
      </c>
      <c r="C15" s="236">
        <v>-7048351</v>
      </c>
      <c r="D15" s="179">
        <v>0</v>
      </c>
      <c r="E15" s="177"/>
      <c r="F15" s="44"/>
    </row>
    <row r="16" spans="1:6" ht="28.8" x14ac:dyDescent="0.3">
      <c r="A16" s="47" t="s">
        <v>594</v>
      </c>
      <c r="B16" s="47" t="s">
        <v>595</v>
      </c>
      <c r="C16" s="236">
        <v>-11742677</v>
      </c>
      <c r="D16" s="179"/>
      <c r="E16" s="177"/>
      <c r="F16" s="44"/>
    </row>
    <row r="17" spans="1:6" ht="28.8" x14ac:dyDescent="0.3">
      <c r="A17" s="47" t="s">
        <v>596</v>
      </c>
      <c r="B17" s="47" t="s">
        <v>597</v>
      </c>
      <c r="C17" s="236">
        <v>-548364</v>
      </c>
      <c r="D17" s="179">
        <v>0</v>
      </c>
      <c r="E17" s="177"/>
      <c r="F17" s="44"/>
    </row>
    <row r="18" spans="1:6" x14ac:dyDescent="0.3">
      <c r="A18" s="90" t="s">
        <v>598</v>
      </c>
      <c r="B18" s="90" t="s">
        <v>599</v>
      </c>
      <c r="C18" s="168">
        <f>SUM(C13:C17)</f>
        <v>163915291</v>
      </c>
      <c r="D18" s="168">
        <f>SUM(D13:D17)</f>
        <v>88379</v>
      </c>
      <c r="E18" s="177"/>
      <c r="F18" s="44"/>
    </row>
    <row r="19" spans="1:6" x14ac:dyDescent="0.3">
      <c r="A19" s="47" t="s">
        <v>590</v>
      </c>
      <c r="B19" s="47" t="s">
        <v>591</v>
      </c>
      <c r="C19" s="179">
        <v>0</v>
      </c>
      <c r="D19" s="179">
        <v>-20583</v>
      </c>
      <c r="E19" s="177"/>
      <c r="F19" s="44"/>
    </row>
    <row r="20" spans="1:6" ht="43.2" x14ac:dyDescent="0.3">
      <c r="A20" s="47" t="s">
        <v>592</v>
      </c>
      <c r="B20" s="228" t="s">
        <v>593</v>
      </c>
      <c r="C20" s="443">
        <v>-6620934</v>
      </c>
      <c r="D20" s="179" t="s">
        <v>600</v>
      </c>
      <c r="E20" s="177"/>
      <c r="F20" s="44"/>
    </row>
    <row r="21" spans="1:6" ht="28.8" x14ac:dyDescent="0.3">
      <c r="A21" s="47" t="s">
        <v>594</v>
      </c>
      <c r="B21" s="47" t="s">
        <v>595</v>
      </c>
      <c r="C21" s="444">
        <v>-22624715</v>
      </c>
      <c r="D21" s="179">
        <v>0</v>
      </c>
      <c r="E21" s="177"/>
      <c r="F21" s="44"/>
    </row>
    <row r="22" spans="1:6" ht="28.8" x14ac:dyDescent="0.3">
      <c r="A22" s="47" t="s">
        <v>596</v>
      </c>
      <c r="B22" s="47" t="s">
        <v>597</v>
      </c>
      <c r="C22" s="444">
        <v>-10698</v>
      </c>
      <c r="D22" s="179">
        <v>0</v>
      </c>
      <c r="E22" s="177"/>
      <c r="F22" s="44"/>
    </row>
    <row r="23" spans="1:6" ht="15" thickBot="1" x14ac:dyDescent="0.35">
      <c r="A23" s="72" t="s">
        <v>601</v>
      </c>
      <c r="B23" s="72" t="s">
        <v>602</v>
      </c>
      <c r="C23" s="166">
        <f>SUM(C18:C22)</f>
        <v>134658944</v>
      </c>
      <c r="D23" s="166">
        <f>SUM(D18:D22)</f>
        <v>67796</v>
      </c>
      <c r="E23" s="177"/>
      <c r="F23" s="44"/>
    </row>
    <row r="24" spans="1:6" ht="15" thickTop="1" x14ac:dyDescent="0.3">
      <c r="A24" s="228"/>
      <c r="B24" s="229"/>
      <c r="C24" s="177"/>
      <c r="D24" s="177"/>
      <c r="E24" s="44"/>
    </row>
    <row r="25" spans="1:6" ht="14.4" customHeight="1" x14ac:dyDescent="0.3">
      <c r="A25" s="68" t="s">
        <v>603</v>
      </c>
      <c r="B25" s="71" t="s">
        <v>185</v>
      </c>
      <c r="E25" s="44"/>
    </row>
    <row r="26" spans="1:6" ht="14.4" customHeight="1" x14ac:dyDescent="0.3">
      <c r="A26" s="91"/>
      <c r="B26" s="154"/>
      <c r="C26" s="100">
        <f>C3</f>
        <v>45657</v>
      </c>
      <c r="D26" s="100">
        <f>D3</f>
        <v>45291</v>
      </c>
      <c r="E26" s="81"/>
    </row>
    <row r="27" spans="1:6" ht="14.4" customHeight="1" x14ac:dyDescent="0.3">
      <c r="A27" s="89"/>
      <c r="B27" s="155"/>
      <c r="C27" s="155" t="s">
        <v>115</v>
      </c>
      <c r="D27" s="155" t="s">
        <v>115</v>
      </c>
      <c r="E27" s="44"/>
    </row>
    <row r="28" spans="1:6" ht="14.4" customHeight="1" x14ac:dyDescent="0.3">
      <c r="A28" s="89" t="s">
        <v>604</v>
      </c>
      <c r="B28" s="101" t="s">
        <v>605</v>
      </c>
      <c r="C28" s="158">
        <v>41290320</v>
      </c>
      <c r="D28" s="158">
        <v>26070873.93</v>
      </c>
      <c r="E28" s="44"/>
    </row>
    <row r="29" spans="1:6" s="138" customFormat="1" ht="14.4" customHeight="1" x14ac:dyDescent="0.3">
      <c r="A29" s="296" t="s">
        <v>560</v>
      </c>
      <c r="B29" s="297" t="s">
        <v>606</v>
      </c>
      <c r="C29" s="298">
        <f>C28</f>
        <v>41290320</v>
      </c>
      <c r="D29" s="298">
        <f>D28</f>
        <v>26070873.93</v>
      </c>
      <c r="E29" s="45"/>
    </row>
    <row r="30" spans="1:6" ht="14.4" customHeight="1" x14ac:dyDescent="0.3">
      <c r="A30" s="56" t="s">
        <v>607</v>
      </c>
      <c r="B30" s="89" t="s">
        <v>608</v>
      </c>
      <c r="C30" s="159">
        <v>17659</v>
      </c>
      <c r="D30" s="159">
        <v>4654</v>
      </c>
      <c r="E30" s="44"/>
    </row>
    <row r="31" spans="1:6" ht="14.4" customHeight="1" x14ac:dyDescent="0.3">
      <c r="A31" s="89" t="s">
        <v>609</v>
      </c>
      <c r="B31" s="89" t="s">
        <v>610</v>
      </c>
      <c r="C31" s="237">
        <v>969062</v>
      </c>
      <c r="D31" s="237">
        <v>969829</v>
      </c>
      <c r="E31" s="44"/>
    </row>
    <row r="32" spans="1:6" x14ac:dyDescent="0.3">
      <c r="A32" s="13" t="s">
        <v>611</v>
      </c>
      <c r="B32" s="13" t="s">
        <v>612</v>
      </c>
      <c r="C32" s="170">
        <v>2271</v>
      </c>
      <c r="D32" s="170">
        <v>4475</v>
      </c>
      <c r="E32" s="44"/>
    </row>
    <row r="33" spans="1:5" s="138" customFormat="1" x14ac:dyDescent="0.3">
      <c r="A33" s="296" t="s">
        <v>566</v>
      </c>
      <c r="B33" s="297" t="s">
        <v>613</v>
      </c>
      <c r="C33" s="298">
        <f>SUM(C30:C32)</f>
        <v>988992</v>
      </c>
      <c r="D33" s="298">
        <f>SUM(D30:D32)</f>
        <v>978958</v>
      </c>
      <c r="E33" s="45"/>
    </row>
    <row r="34" spans="1:5" ht="15" thickBot="1" x14ac:dyDescent="0.35">
      <c r="A34" s="5" t="s">
        <v>614</v>
      </c>
      <c r="B34" s="308" t="s">
        <v>615</v>
      </c>
      <c r="C34" s="70">
        <f>C29+C33</f>
        <v>42279312</v>
      </c>
      <c r="D34" s="70">
        <f>D29+D33</f>
        <v>27049831.93</v>
      </c>
      <c r="E34" s="44"/>
    </row>
    <row r="35" spans="1:5" ht="15" thickTop="1" x14ac:dyDescent="0.3">
      <c r="A35" s="98"/>
      <c r="E35" s="44"/>
    </row>
    <row r="36" spans="1:5" ht="28.8" x14ac:dyDescent="0.3">
      <c r="A36" s="27" t="s">
        <v>616</v>
      </c>
      <c r="B36" s="27" t="s">
        <v>617</v>
      </c>
      <c r="C36" s="100">
        <f>C26</f>
        <v>45657</v>
      </c>
      <c r="D36" s="100">
        <f>D26</f>
        <v>45291</v>
      </c>
      <c r="E36" s="44"/>
    </row>
    <row r="37" spans="1:5" x14ac:dyDescent="0.3">
      <c r="A37" s="88"/>
      <c r="B37" s="88"/>
      <c r="C37" s="155" t="s">
        <v>115</v>
      </c>
      <c r="D37" s="155" t="s">
        <v>115</v>
      </c>
    </row>
    <row r="38" spans="1:5" s="138" customFormat="1" x14ac:dyDescent="0.3">
      <c r="A38" s="32" t="s">
        <v>618</v>
      </c>
      <c r="B38" s="32" t="s">
        <v>619</v>
      </c>
      <c r="C38" s="251">
        <f>D44</f>
        <v>27049832</v>
      </c>
      <c r="D38" s="251">
        <v>25725083</v>
      </c>
    </row>
    <row r="39" spans="1:5" ht="14.4" customHeight="1" x14ac:dyDescent="0.3">
      <c r="A39" s="89" t="s">
        <v>620</v>
      </c>
      <c r="B39" s="89" t="s">
        <v>621</v>
      </c>
      <c r="C39" s="200">
        <v>16322195</v>
      </c>
      <c r="D39" s="163">
        <v>2141164</v>
      </c>
    </row>
    <row r="40" spans="1:5" ht="28.8" x14ac:dyDescent="0.3">
      <c r="A40" s="20" t="s">
        <v>622</v>
      </c>
      <c r="B40" s="275" t="s">
        <v>623</v>
      </c>
      <c r="C40" s="163">
        <v>2271</v>
      </c>
      <c r="D40" s="163">
        <v>4475</v>
      </c>
    </row>
    <row r="41" spans="1:5" ht="28.8" x14ac:dyDescent="0.3">
      <c r="A41" s="445" t="s">
        <v>624</v>
      </c>
      <c r="B41" s="509" t="s">
        <v>625</v>
      </c>
      <c r="C41" s="167">
        <v>380174</v>
      </c>
      <c r="D41" s="167">
        <v>0</v>
      </c>
    </row>
    <row r="42" spans="1:5" x14ac:dyDescent="0.3">
      <c r="A42" s="13" t="s">
        <v>750</v>
      </c>
      <c r="B42" s="269" t="s">
        <v>751</v>
      </c>
      <c r="C42" s="167">
        <v>-4475</v>
      </c>
      <c r="D42" s="167">
        <v>0</v>
      </c>
    </row>
    <row r="43" spans="1:5" ht="28.8" x14ac:dyDescent="0.3">
      <c r="A43" s="13" t="s">
        <v>626</v>
      </c>
      <c r="B43" s="269" t="s">
        <v>627</v>
      </c>
      <c r="C43" s="163">
        <v>-1470685</v>
      </c>
      <c r="D43" s="167">
        <v>-820890</v>
      </c>
    </row>
    <row r="44" spans="1:5" ht="14.4" customHeight="1" thickBot="1" x14ac:dyDescent="0.35">
      <c r="A44" s="35" t="s">
        <v>628</v>
      </c>
      <c r="B44" s="35" t="s">
        <v>629</v>
      </c>
      <c r="C44" s="226">
        <f>SUM(C38:C43)</f>
        <v>42279312</v>
      </c>
      <c r="D44" s="226">
        <f>SUM(D38:D43)</f>
        <v>27049832</v>
      </c>
    </row>
    <row r="45" spans="1:5" ht="14.4" customHeight="1" thickTop="1" x14ac:dyDescent="0.3">
      <c r="A45" s="84"/>
      <c r="B45" s="84"/>
      <c r="C45" s="12"/>
      <c r="D45" s="12"/>
    </row>
    <row r="46" spans="1:5" ht="28.8" x14ac:dyDescent="0.3">
      <c r="A46" s="27" t="s">
        <v>630</v>
      </c>
      <c r="B46" s="27" t="s">
        <v>631</v>
      </c>
      <c r="C46" s="100">
        <f>C36</f>
        <v>45657</v>
      </c>
      <c r="D46" s="100">
        <f>D36</f>
        <v>45291</v>
      </c>
      <c r="E46" s="44"/>
    </row>
    <row r="47" spans="1:5" x14ac:dyDescent="0.3">
      <c r="A47" s="88"/>
      <c r="B47" s="88"/>
      <c r="C47" s="155" t="s">
        <v>115</v>
      </c>
      <c r="D47" s="155" t="s">
        <v>115</v>
      </c>
    </row>
    <row r="48" spans="1:5" s="138" customFormat="1" x14ac:dyDescent="0.3">
      <c r="A48" s="32" t="s">
        <v>618</v>
      </c>
      <c r="B48" s="32" t="s">
        <v>619</v>
      </c>
      <c r="C48" s="251">
        <f>D51</f>
        <v>4475</v>
      </c>
      <c r="D48" s="251">
        <v>0</v>
      </c>
    </row>
    <row r="49" spans="1:6" ht="14.4" customHeight="1" x14ac:dyDescent="0.3">
      <c r="A49" s="89" t="s">
        <v>632</v>
      </c>
      <c r="B49" s="89" t="s">
        <v>633</v>
      </c>
      <c r="C49" s="163">
        <v>6244</v>
      </c>
      <c r="D49" s="163">
        <v>12305</v>
      </c>
    </row>
    <row r="50" spans="1:6" x14ac:dyDescent="0.3">
      <c r="A50" s="268" t="s">
        <v>750</v>
      </c>
      <c r="B50" s="17" t="s">
        <v>752</v>
      </c>
      <c r="C50" s="196">
        <v>-8448</v>
      </c>
      <c r="D50" s="196">
        <v>-7830</v>
      </c>
      <c r="E50"/>
      <c r="F50"/>
    </row>
    <row r="51" spans="1:6" ht="14.4" customHeight="1" thickBot="1" x14ac:dyDescent="0.35">
      <c r="A51" s="35" t="s">
        <v>628</v>
      </c>
      <c r="B51" s="35" t="s">
        <v>629</v>
      </c>
      <c r="C51" s="226">
        <f>SUM(C48:C50)</f>
        <v>2271</v>
      </c>
      <c r="D51" s="226">
        <f>SUM(D48:D50)</f>
        <v>4475</v>
      </c>
    </row>
    <row r="52" spans="1:6" ht="14.4" customHeight="1" thickTop="1" x14ac:dyDescent="0.3">
      <c r="A52" s="85"/>
      <c r="B52" s="85"/>
      <c r="C52" s="177"/>
      <c r="D52" s="177"/>
    </row>
    <row r="53" spans="1:6" ht="14.4" customHeight="1" x14ac:dyDescent="0.3">
      <c r="A53" s="68" t="s">
        <v>634</v>
      </c>
      <c r="B53" s="68" t="s">
        <v>187</v>
      </c>
      <c r="C53" s="12"/>
      <c r="D53" s="12"/>
    </row>
    <row r="54" spans="1:6" ht="14.4" customHeight="1" x14ac:dyDescent="0.3">
      <c r="A54" s="91"/>
      <c r="B54" s="91"/>
      <c r="C54" s="92">
        <f>C46</f>
        <v>45657</v>
      </c>
      <c r="D54" s="92">
        <f>D46</f>
        <v>45291</v>
      </c>
      <c r="E54" s="12"/>
    </row>
    <row r="55" spans="1:6" ht="14.4" customHeight="1" x14ac:dyDescent="0.3">
      <c r="A55" s="88"/>
      <c r="B55" s="88"/>
      <c r="C55" s="155" t="s">
        <v>115</v>
      </c>
      <c r="D55" s="155" t="s">
        <v>115</v>
      </c>
      <c r="E55" s="12"/>
    </row>
    <row r="56" spans="1:6" ht="14.4" customHeight="1" x14ac:dyDescent="0.3">
      <c r="A56" s="89" t="s">
        <v>635</v>
      </c>
      <c r="B56" s="2" t="s">
        <v>636</v>
      </c>
      <c r="C56" s="1">
        <v>1177320</v>
      </c>
      <c r="D56" s="1">
        <v>1097224.08</v>
      </c>
      <c r="E56" s="12"/>
    </row>
    <row r="57" spans="1:6" ht="28.8" x14ac:dyDescent="0.3">
      <c r="A57" s="89" t="s">
        <v>637</v>
      </c>
      <c r="B57" s="89" t="s">
        <v>638</v>
      </c>
      <c r="C57" s="1">
        <v>247047</v>
      </c>
      <c r="D57" s="1">
        <v>234253</v>
      </c>
      <c r="E57" s="12"/>
    </row>
    <row r="58" spans="1:6" ht="14.4" customHeight="1" thickBot="1" x14ac:dyDescent="0.35">
      <c r="A58" s="93"/>
      <c r="B58" s="93"/>
      <c r="C58" s="95">
        <f>SUM(C56:C57)</f>
        <v>1424367</v>
      </c>
      <c r="D58" s="95">
        <f>SUM(D56:D57)</f>
        <v>1331477.08</v>
      </c>
      <c r="E58" s="12"/>
    </row>
    <row r="59" spans="1:6" ht="14.4" customHeight="1" thickTop="1" x14ac:dyDescent="0.3">
      <c r="A59" s="228"/>
      <c r="B59" s="228"/>
      <c r="C59" s="229"/>
      <c r="D59" s="45"/>
      <c r="E59" s="12"/>
    </row>
    <row r="60" spans="1:6" ht="14.4" customHeight="1" x14ac:dyDescent="0.3">
      <c r="A60" s="91"/>
      <c r="B60" s="239"/>
      <c r="C60" s="154">
        <f>C54</f>
        <v>45657</v>
      </c>
      <c r="D60" s="154">
        <f>D54</f>
        <v>45291</v>
      </c>
    </row>
    <row r="61" spans="1:6" ht="14.4" customHeight="1" x14ac:dyDescent="0.3">
      <c r="A61" s="228"/>
      <c r="B61" s="481"/>
      <c r="C61" s="157" t="s">
        <v>115</v>
      </c>
      <c r="D61" s="157" t="s">
        <v>115</v>
      </c>
    </row>
    <row r="62" spans="1:6" s="138" customFormat="1" ht="14.4" customHeight="1" x14ac:dyDescent="0.3">
      <c r="A62" s="32" t="s">
        <v>742</v>
      </c>
      <c r="B62" s="355" t="s">
        <v>745</v>
      </c>
      <c r="C62" s="513">
        <f>D66</f>
        <v>1331477</v>
      </c>
      <c r="D62" s="513">
        <v>1351768</v>
      </c>
    </row>
    <row r="63" spans="1:6" ht="14.4" customHeight="1" x14ac:dyDescent="0.3">
      <c r="A63" s="89" t="s">
        <v>639</v>
      </c>
      <c r="B63" s="242" t="s">
        <v>640</v>
      </c>
      <c r="C63" s="396">
        <v>167513</v>
      </c>
      <c r="D63" s="396">
        <v>164245</v>
      </c>
    </row>
    <row r="64" spans="1:6" ht="14.4" customHeight="1" x14ac:dyDescent="0.3">
      <c r="A64" s="89" t="s">
        <v>641</v>
      </c>
      <c r="B64" s="242" t="s">
        <v>642</v>
      </c>
      <c r="C64" s="396">
        <v>-95206</v>
      </c>
      <c r="D64" s="396">
        <v>-155056</v>
      </c>
    </row>
    <row r="65" spans="1:5" ht="42" customHeight="1" x14ac:dyDescent="0.3">
      <c r="A65" s="89" t="s">
        <v>643</v>
      </c>
      <c r="B65" s="89" t="s">
        <v>644</v>
      </c>
      <c r="C65" s="396">
        <v>20583</v>
      </c>
      <c r="D65" s="396">
        <v>-29480</v>
      </c>
    </row>
    <row r="66" spans="1:5" ht="14.4" customHeight="1" thickBot="1" x14ac:dyDescent="0.35">
      <c r="A66" s="35" t="s">
        <v>743</v>
      </c>
      <c r="B66" s="243" t="s">
        <v>746</v>
      </c>
      <c r="C66" s="226">
        <f>SUM(C62:C65)</f>
        <v>1424367</v>
      </c>
      <c r="D66" s="226">
        <f>SUM(D62:D65)</f>
        <v>1331477</v>
      </c>
    </row>
    <row r="67" spans="1:5" ht="14.4" customHeight="1" thickTop="1" x14ac:dyDescent="0.3">
      <c r="A67" s="85"/>
      <c r="B67" s="47"/>
      <c r="C67" s="177"/>
      <c r="D67" s="177"/>
    </row>
    <row r="68" spans="1:5" x14ac:dyDescent="0.3">
      <c r="A68" s="68" t="s">
        <v>645</v>
      </c>
      <c r="B68" s="71" t="s">
        <v>646</v>
      </c>
      <c r="D68" s="81"/>
      <c r="E68" s="44"/>
    </row>
    <row r="69" spans="1:5" x14ac:dyDescent="0.3">
      <c r="A69" s="91"/>
      <c r="B69" s="92"/>
      <c r="C69" s="100">
        <f>C60</f>
        <v>45657</v>
      </c>
      <c r="D69" s="100">
        <f>D60</f>
        <v>45291</v>
      </c>
      <c r="E69" s="50"/>
    </row>
    <row r="70" spans="1:5" x14ac:dyDescent="0.3">
      <c r="A70" s="88"/>
      <c r="B70" s="155"/>
      <c r="C70" s="155" t="s">
        <v>115</v>
      </c>
      <c r="D70" s="155" t="s">
        <v>115</v>
      </c>
      <c r="E70" s="50"/>
    </row>
    <row r="71" spans="1:5" x14ac:dyDescent="0.3">
      <c r="A71" s="89" t="s">
        <v>647</v>
      </c>
      <c r="B71" s="2" t="s">
        <v>648</v>
      </c>
      <c r="C71" s="163">
        <v>46776882</v>
      </c>
      <c r="D71" s="163">
        <v>65568897</v>
      </c>
    </row>
    <row r="72" spans="1:5" x14ac:dyDescent="0.3">
      <c r="A72" s="89" t="s">
        <v>649</v>
      </c>
      <c r="B72" s="89" t="s">
        <v>650</v>
      </c>
      <c r="C72" s="163">
        <v>19792016</v>
      </c>
      <c r="D72" s="163">
        <v>13899286</v>
      </c>
    </row>
    <row r="73" spans="1:5" ht="28.8" x14ac:dyDescent="0.3">
      <c r="A73" s="266" t="s">
        <v>651</v>
      </c>
      <c r="B73" s="266" t="s">
        <v>652</v>
      </c>
      <c r="C73" s="167">
        <v>49872</v>
      </c>
      <c r="D73" s="167">
        <v>75493</v>
      </c>
    </row>
    <row r="74" spans="1:5" ht="14.4" customHeight="1" thickBot="1" x14ac:dyDescent="0.35">
      <c r="A74" s="93"/>
      <c r="B74" s="37"/>
      <c r="C74" s="226">
        <f>SUM(C71:C73)</f>
        <v>66618770</v>
      </c>
      <c r="D74" s="226">
        <f>SUM(D71:D73)</f>
        <v>79543676</v>
      </c>
    </row>
    <row r="75" spans="1:5" ht="14.4" customHeight="1" thickTop="1" x14ac:dyDescent="0.3">
      <c r="A75" s="228"/>
      <c r="B75" s="45"/>
      <c r="C75" s="238"/>
      <c r="D75" s="63"/>
    </row>
    <row r="76" spans="1:5" ht="14.4" customHeight="1" x14ac:dyDescent="0.3">
      <c r="A76" s="91"/>
      <c r="B76" s="239"/>
      <c r="C76" s="154">
        <f>C60</f>
        <v>45657</v>
      </c>
      <c r="D76" s="154">
        <f>D60</f>
        <v>45291</v>
      </c>
    </row>
    <row r="77" spans="1:5" s="138" customFormat="1" ht="14.4" customHeight="1" x14ac:dyDescent="0.3">
      <c r="A77" s="88" t="s">
        <v>653</v>
      </c>
      <c r="B77" s="355" t="s">
        <v>654</v>
      </c>
      <c r="C77" s="356">
        <f>D84</f>
        <v>79543676</v>
      </c>
      <c r="D77" s="356">
        <v>82429949</v>
      </c>
    </row>
    <row r="78" spans="1:5" ht="14.4" customHeight="1" x14ac:dyDescent="0.3">
      <c r="A78" s="89" t="s">
        <v>655</v>
      </c>
      <c r="B78" s="242" t="s">
        <v>656</v>
      </c>
      <c r="C78" s="396">
        <v>0</v>
      </c>
      <c r="D78" s="163">
        <v>10000000</v>
      </c>
    </row>
    <row r="79" spans="1:5" ht="14.4" customHeight="1" x14ac:dyDescent="0.3">
      <c r="A79" s="89" t="s">
        <v>268</v>
      </c>
      <c r="B79" s="89" t="s">
        <v>657</v>
      </c>
      <c r="C79" s="396">
        <v>-12899286</v>
      </c>
      <c r="D79" s="163">
        <v>-12899286</v>
      </c>
    </row>
    <row r="80" spans="1:5" ht="14.4" hidden="1" customHeight="1" x14ac:dyDescent="0.3">
      <c r="A80" s="89" t="s">
        <v>658</v>
      </c>
      <c r="B80" s="101" t="s">
        <v>659</v>
      </c>
      <c r="C80" s="163">
        <v>0</v>
      </c>
      <c r="D80" s="163">
        <v>0</v>
      </c>
    </row>
    <row r="81" spans="1:5" ht="14.4" hidden="1" customHeight="1" x14ac:dyDescent="0.3">
      <c r="A81" s="89" t="s">
        <v>660</v>
      </c>
      <c r="B81" s="101" t="s">
        <v>661</v>
      </c>
      <c r="C81" s="163">
        <v>0</v>
      </c>
      <c r="D81" s="163">
        <v>0</v>
      </c>
    </row>
    <row r="82" spans="1:5" ht="28.8" x14ac:dyDescent="0.3">
      <c r="A82" s="2" t="s">
        <v>662</v>
      </c>
      <c r="B82" s="89" t="s">
        <v>663</v>
      </c>
      <c r="C82" s="282">
        <v>2714750</v>
      </c>
      <c r="D82" s="282">
        <v>2581509</v>
      </c>
    </row>
    <row r="83" spans="1:5" ht="28.8" x14ac:dyDescent="0.3">
      <c r="A83" s="89" t="s">
        <v>664</v>
      </c>
      <c r="B83" s="89" t="s">
        <v>665</v>
      </c>
      <c r="C83" s="282">
        <v>-2740370</v>
      </c>
      <c r="D83" s="282">
        <v>-2568496</v>
      </c>
    </row>
    <row r="84" spans="1:5" ht="14.4" customHeight="1" thickBot="1" x14ac:dyDescent="0.35">
      <c r="A84" s="35" t="s">
        <v>744</v>
      </c>
      <c r="B84" s="243" t="s">
        <v>666</v>
      </c>
      <c r="C84" s="226">
        <f>SUM(C77:C83)</f>
        <v>66618770</v>
      </c>
      <c r="D84" s="226">
        <f>SUM(D77:D83)</f>
        <v>79543676</v>
      </c>
    </row>
    <row r="85" spans="1:5" ht="14.4" customHeight="1" thickTop="1" x14ac:dyDescent="0.3">
      <c r="A85" s="85"/>
      <c r="B85" s="47"/>
      <c r="C85" s="177"/>
      <c r="D85" s="177"/>
    </row>
    <row r="86" spans="1:5" ht="14.4" customHeight="1" x14ac:dyDescent="0.3">
      <c r="A86" s="68" t="s">
        <v>667</v>
      </c>
      <c r="B86" s="301" t="s">
        <v>668</v>
      </c>
      <c r="D86" s="84"/>
    </row>
    <row r="87" spans="1:5" x14ac:dyDescent="0.3">
      <c r="A87" s="91"/>
      <c r="B87" s="154"/>
      <c r="C87" s="100">
        <f>C76</f>
        <v>45657</v>
      </c>
      <c r="D87" s="100">
        <f>D76</f>
        <v>45291</v>
      </c>
    </row>
    <row r="88" spans="1:5" x14ac:dyDescent="0.3">
      <c r="A88" s="99"/>
      <c r="B88" s="155"/>
      <c r="C88" s="155" t="s">
        <v>115</v>
      </c>
      <c r="D88" s="155" t="s">
        <v>115</v>
      </c>
      <c r="E88" s="44"/>
    </row>
    <row r="89" spans="1:5" ht="27.75" customHeight="1" x14ac:dyDescent="0.3">
      <c r="A89" s="20" t="s">
        <v>669</v>
      </c>
      <c r="B89" s="275" t="s">
        <v>670</v>
      </c>
      <c r="C89" s="447">
        <v>1156225</v>
      </c>
      <c r="D89" s="302">
        <f>1154837+344466</f>
        <v>1499303</v>
      </c>
      <c r="E89" s="44"/>
    </row>
    <row r="90" spans="1:5" x14ac:dyDescent="0.3">
      <c r="A90" s="89" t="s">
        <v>671</v>
      </c>
      <c r="B90" s="275" t="s">
        <v>672</v>
      </c>
      <c r="C90" s="447">
        <v>4881706</v>
      </c>
      <c r="D90" s="302">
        <v>3279422</v>
      </c>
      <c r="E90" s="44"/>
    </row>
    <row r="91" spans="1:5" x14ac:dyDescent="0.3">
      <c r="A91" s="20" t="s">
        <v>673</v>
      </c>
      <c r="B91" s="270" t="s">
        <v>674</v>
      </c>
      <c r="C91" s="447">
        <v>1137986</v>
      </c>
      <c r="D91" s="345">
        <v>515600</v>
      </c>
      <c r="E91" s="44"/>
    </row>
    <row r="92" spans="1:5" x14ac:dyDescent="0.3">
      <c r="A92" s="20" t="s">
        <v>675</v>
      </c>
      <c r="B92" s="275" t="s">
        <v>676</v>
      </c>
      <c r="C92" s="447">
        <v>2240029</v>
      </c>
      <c r="D92" s="345">
        <v>487266</v>
      </c>
      <c r="E92" s="44"/>
    </row>
    <row r="93" spans="1:5" x14ac:dyDescent="0.3">
      <c r="A93" s="75"/>
      <c r="B93" s="276"/>
      <c r="C93" s="277">
        <f>SUM(C89:C92)</f>
        <v>9415946</v>
      </c>
      <c r="D93" s="277">
        <f>SUM(D89:D92)</f>
        <v>5781591</v>
      </c>
      <c r="E93" s="44"/>
    </row>
    <row r="94" spans="1:5" x14ac:dyDescent="0.3">
      <c r="A94" s="85"/>
      <c r="B94" s="295"/>
      <c r="C94" s="229"/>
      <c r="D94" s="229"/>
      <c r="E94" s="44"/>
    </row>
    <row r="95" spans="1:5" x14ac:dyDescent="0.3">
      <c r="A95" s="68" t="s">
        <v>678</v>
      </c>
      <c r="B95" s="71" t="s">
        <v>197</v>
      </c>
      <c r="C95" s="229"/>
      <c r="D95" s="229"/>
      <c r="E95" s="44"/>
    </row>
    <row r="96" spans="1:5" x14ac:dyDescent="0.3">
      <c r="A96" s="91"/>
      <c r="B96" s="154"/>
      <c r="C96" s="100">
        <f>C87</f>
        <v>45657</v>
      </c>
      <c r="D96" s="154">
        <f>D87</f>
        <v>45291</v>
      </c>
    </row>
    <row r="97" spans="1:6" x14ac:dyDescent="0.3">
      <c r="A97" s="85"/>
      <c r="B97" s="295"/>
      <c r="C97" s="44" t="s">
        <v>115</v>
      </c>
      <c r="D97" s="44" t="s">
        <v>115</v>
      </c>
      <c r="E97" s="44"/>
    </row>
    <row r="98" spans="1:6" x14ac:dyDescent="0.3">
      <c r="A98" s="275" t="s">
        <v>679</v>
      </c>
      <c r="B98" s="275" t="s">
        <v>680</v>
      </c>
      <c r="C98" s="188">
        <v>546278</v>
      </c>
      <c r="D98" s="188">
        <v>554445.77</v>
      </c>
      <c r="E98"/>
      <c r="F98"/>
    </row>
    <row r="99" spans="1:6" s="138" customFormat="1" x14ac:dyDescent="0.3">
      <c r="A99" s="299" t="s">
        <v>677</v>
      </c>
      <c r="B99" s="299" t="s">
        <v>681</v>
      </c>
      <c r="C99" s="300">
        <f>SUM(C98:C98)</f>
        <v>546278</v>
      </c>
      <c r="D99" s="300">
        <f>SUM(D98:D98)</f>
        <v>554445.77</v>
      </c>
    </row>
    <row r="100" spans="1:6" x14ac:dyDescent="0.3">
      <c r="A100" s="89" t="s">
        <v>682</v>
      </c>
      <c r="B100" s="20" t="s">
        <v>683</v>
      </c>
      <c r="C100" s="158">
        <v>396119</v>
      </c>
      <c r="D100" s="158">
        <v>544168</v>
      </c>
      <c r="E100" s="44"/>
    </row>
    <row r="101" spans="1:6" x14ac:dyDescent="0.3">
      <c r="A101" s="89" t="s">
        <v>684</v>
      </c>
      <c r="B101" s="89" t="s">
        <v>685</v>
      </c>
      <c r="C101" s="1">
        <v>610834</v>
      </c>
      <c r="D101" s="1">
        <v>578327</v>
      </c>
      <c r="E101" s="44"/>
    </row>
    <row r="102" spans="1:6" x14ac:dyDescent="0.3">
      <c r="A102" s="89" t="s">
        <v>686</v>
      </c>
      <c r="B102" s="20" t="s">
        <v>687</v>
      </c>
      <c r="C102" s="1">
        <v>378624</v>
      </c>
      <c r="D102" s="1">
        <v>345292</v>
      </c>
    </row>
    <row r="103" spans="1:6" ht="14.4" customHeight="1" x14ac:dyDescent="0.3">
      <c r="A103" s="89" t="s">
        <v>688</v>
      </c>
      <c r="B103" s="89" t="s">
        <v>689</v>
      </c>
      <c r="C103" s="1">
        <f>116483+1</f>
        <v>116484</v>
      </c>
      <c r="D103" s="1">
        <v>129291</v>
      </c>
    </row>
    <row r="104" spans="1:6" ht="14.4" customHeight="1" x14ac:dyDescent="0.3">
      <c r="A104" s="89" t="s">
        <v>690</v>
      </c>
      <c r="B104" s="89" t="s">
        <v>691</v>
      </c>
      <c r="C104" s="1">
        <v>209014</v>
      </c>
      <c r="D104" s="1">
        <v>188907</v>
      </c>
    </row>
    <row r="105" spans="1:6" ht="14.4" customHeight="1" x14ac:dyDescent="0.3">
      <c r="A105" s="89" t="s">
        <v>692</v>
      </c>
      <c r="B105" s="89" t="s">
        <v>693</v>
      </c>
      <c r="C105" s="1">
        <v>31677</v>
      </c>
      <c r="D105" s="1">
        <v>31272</v>
      </c>
    </row>
    <row r="106" spans="1:6" ht="28.8" x14ac:dyDescent="0.3">
      <c r="A106" s="89" t="s">
        <v>694</v>
      </c>
      <c r="B106" s="247" t="s">
        <v>695</v>
      </c>
      <c r="C106" s="1">
        <v>1715</v>
      </c>
      <c r="D106" s="1">
        <v>511</v>
      </c>
    </row>
    <row r="107" spans="1:6" x14ac:dyDescent="0.3">
      <c r="A107" s="89" t="s">
        <v>696</v>
      </c>
      <c r="B107" s="89" t="s">
        <v>697</v>
      </c>
      <c r="C107" s="1">
        <v>1441</v>
      </c>
      <c r="D107" s="1">
        <v>1720</v>
      </c>
    </row>
    <row r="108" spans="1:6" x14ac:dyDescent="0.3">
      <c r="A108" s="75" t="s">
        <v>698</v>
      </c>
      <c r="B108" s="276" t="s">
        <v>699</v>
      </c>
      <c r="C108" s="278">
        <f>SUM(C100:C107)</f>
        <v>1745908</v>
      </c>
      <c r="D108" s="278">
        <f>SUM(D100:D107)</f>
        <v>1819488</v>
      </c>
    </row>
    <row r="109" spans="1:6" ht="15" thickBot="1" x14ac:dyDescent="0.35">
      <c r="A109" s="252" t="s">
        <v>700</v>
      </c>
      <c r="B109" s="252" t="s">
        <v>701</v>
      </c>
      <c r="C109" s="219">
        <f>C108+C99</f>
        <v>2292186</v>
      </c>
      <c r="D109" s="219">
        <f>D108+D99</f>
        <v>2373933.77</v>
      </c>
    </row>
    <row r="110" spans="1:6" ht="15" thickTop="1" x14ac:dyDescent="0.3"/>
    <row r="111" spans="1:6" x14ac:dyDescent="0.3">
      <c r="A111" s="68" t="s">
        <v>702</v>
      </c>
      <c r="B111" s="71" t="s">
        <v>199</v>
      </c>
      <c r="D111" s="42"/>
    </row>
    <row r="112" spans="1:6" x14ac:dyDescent="0.3">
      <c r="A112" s="91"/>
      <c r="B112" s="154"/>
      <c r="C112" s="100">
        <f>C96</f>
        <v>45657</v>
      </c>
      <c r="D112" s="154">
        <f>D96</f>
        <v>45291</v>
      </c>
    </row>
    <row r="113" spans="1:4" x14ac:dyDescent="0.3">
      <c r="A113" s="89"/>
      <c r="B113" s="155"/>
      <c r="C113" s="155" t="s">
        <v>115</v>
      </c>
      <c r="D113" s="155" t="s">
        <v>115</v>
      </c>
    </row>
    <row r="114" spans="1:4" ht="28.8" x14ac:dyDescent="0.3">
      <c r="A114" s="89" t="s">
        <v>703</v>
      </c>
      <c r="B114" s="255" t="s">
        <v>704</v>
      </c>
      <c r="C114" s="1">
        <v>2187501</v>
      </c>
      <c r="D114" s="1">
        <v>1549356.19</v>
      </c>
    </row>
    <row r="115" spans="1:4" ht="28.8" x14ac:dyDescent="0.3">
      <c r="A115" s="13" t="s">
        <v>705</v>
      </c>
      <c r="B115" s="13" t="s">
        <v>706</v>
      </c>
      <c r="C115" s="159">
        <v>797933</v>
      </c>
      <c r="D115" s="159">
        <v>691248.79</v>
      </c>
    </row>
    <row r="116" spans="1:4" x14ac:dyDescent="0.3">
      <c r="A116" s="279" t="s">
        <v>707</v>
      </c>
      <c r="B116" s="280" t="s">
        <v>708</v>
      </c>
      <c r="C116" s="162">
        <f>SUM(C114:C115)</f>
        <v>2985434</v>
      </c>
      <c r="D116" s="162">
        <f>SUM(D114:D115)</f>
        <v>2240604.98</v>
      </c>
    </row>
    <row r="117" spans="1:4" x14ac:dyDescent="0.3">
      <c r="A117" s="13" t="s">
        <v>709</v>
      </c>
      <c r="B117" s="13" t="s">
        <v>710</v>
      </c>
      <c r="C117" s="159">
        <v>15553204</v>
      </c>
      <c r="D117" s="159">
        <v>15433492</v>
      </c>
    </row>
    <row r="118" spans="1:4" x14ac:dyDescent="0.3">
      <c r="A118" s="13" t="s">
        <v>711</v>
      </c>
      <c r="B118" s="56" t="s">
        <v>712</v>
      </c>
      <c r="C118" s="159">
        <v>16600</v>
      </c>
      <c r="D118" s="159">
        <v>22300</v>
      </c>
    </row>
    <row r="119" spans="1:4" x14ac:dyDescent="0.3">
      <c r="A119" s="280" t="s">
        <v>713</v>
      </c>
      <c r="B119" s="90" t="s">
        <v>714</v>
      </c>
      <c r="C119" s="162">
        <f>SUM(C117:C118)</f>
        <v>15569804</v>
      </c>
      <c r="D119" s="162">
        <f>SUM(D117:D118)</f>
        <v>15455792</v>
      </c>
    </row>
    <row r="120" spans="1:4" x14ac:dyDescent="0.3">
      <c r="A120" s="281" t="s">
        <v>715</v>
      </c>
      <c r="B120" s="281" t="s">
        <v>716</v>
      </c>
      <c r="C120" s="162">
        <f>C116+C119</f>
        <v>18555238</v>
      </c>
      <c r="D120" s="162">
        <f>D116+D119</f>
        <v>17696396.98</v>
      </c>
    </row>
    <row r="122" spans="1:4" x14ac:dyDescent="0.3">
      <c r="A122" s="68" t="s">
        <v>717</v>
      </c>
      <c r="B122" s="68" t="s">
        <v>109</v>
      </c>
    </row>
    <row r="123" spans="1:4" x14ac:dyDescent="0.3">
      <c r="A123" s="240"/>
      <c r="B123" s="240"/>
      <c r="C123" s="154">
        <f>C112</f>
        <v>45657</v>
      </c>
      <c r="D123" s="154">
        <f>D112</f>
        <v>45291</v>
      </c>
    </row>
    <row r="124" spans="1:4" x14ac:dyDescent="0.3">
      <c r="A124" s="89"/>
      <c r="B124" s="89"/>
      <c r="C124" s="155" t="s">
        <v>115</v>
      </c>
      <c r="D124" s="155" t="s">
        <v>115</v>
      </c>
    </row>
    <row r="125" spans="1:4" ht="26.25" customHeight="1" x14ac:dyDescent="0.3">
      <c r="A125" s="2" t="s">
        <v>718</v>
      </c>
      <c r="B125" s="275" t="s">
        <v>719</v>
      </c>
      <c r="C125" s="164">
        <v>11935826</v>
      </c>
      <c r="D125" s="164">
        <v>8355078</v>
      </c>
    </row>
    <row r="126" spans="1:4" ht="28.8" x14ac:dyDescent="0.3">
      <c r="A126" s="89" t="s">
        <v>720</v>
      </c>
      <c r="B126" s="275" t="s">
        <v>721</v>
      </c>
      <c r="C126" s="163">
        <v>11935826</v>
      </c>
      <c r="D126" s="163">
        <v>8355078</v>
      </c>
    </row>
    <row r="127" spans="1:4" x14ac:dyDescent="0.3">
      <c r="A127" s="89" t="s">
        <v>722</v>
      </c>
      <c r="B127" s="275" t="s">
        <v>723</v>
      </c>
      <c r="C127" s="163">
        <v>2983957</v>
      </c>
      <c r="D127" s="163">
        <v>2088769.5</v>
      </c>
    </row>
    <row r="128" spans="1:4" ht="15" thickBot="1" x14ac:dyDescent="0.35">
      <c r="A128" s="283" t="s">
        <v>724</v>
      </c>
      <c r="B128" s="284" t="s">
        <v>725</v>
      </c>
      <c r="C128" s="166">
        <f>C127</f>
        <v>2983957</v>
      </c>
      <c r="D128" s="166">
        <f>D127</f>
        <v>2088769.5</v>
      </c>
    </row>
    <row r="129" spans="1:4" ht="15" thickTop="1" x14ac:dyDescent="0.3"/>
    <row r="130" spans="1:4" x14ac:dyDescent="0.3">
      <c r="A130" s="68" t="s">
        <v>726</v>
      </c>
      <c r="B130" s="68" t="s">
        <v>160</v>
      </c>
    </row>
    <row r="131" spans="1:4" x14ac:dyDescent="0.3">
      <c r="A131" s="240"/>
      <c r="B131" s="240"/>
      <c r="C131" s="154">
        <f>C123</f>
        <v>45657</v>
      </c>
      <c r="D131" s="154">
        <f>D123</f>
        <v>45291</v>
      </c>
    </row>
    <row r="132" spans="1:4" x14ac:dyDescent="0.3">
      <c r="A132" s="89"/>
      <c r="B132" s="89"/>
      <c r="C132" s="155" t="s">
        <v>115</v>
      </c>
      <c r="D132" s="155" t="s">
        <v>115</v>
      </c>
    </row>
    <row r="133" spans="1:4" x14ac:dyDescent="0.3">
      <c r="A133" s="89" t="s">
        <v>759</v>
      </c>
      <c r="B133" s="89" t="s">
        <v>761</v>
      </c>
      <c r="C133" s="1">
        <v>4624965</v>
      </c>
      <c r="D133" s="1">
        <v>12718737</v>
      </c>
    </row>
    <row r="134" spans="1:4" x14ac:dyDescent="0.3">
      <c r="A134" s="2" t="s">
        <v>760</v>
      </c>
      <c r="B134" s="2" t="s">
        <v>762</v>
      </c>
      <c r="C134" s="1">
        <v>19826189</v>
      </c>
      <c r="D134" s="1">
        <v>234713</v>
      </c>
    </row>
    <row r="135" spans="1:4" ht="15" thickBot="1" x14ac:dyDescent="0.35">
      <c r="A135" s="317"/>
      <c r="B135" s="317"/>
      <c r="C135" s="343">
        <f>SUM(C134+C133)</f>
        <v>24451154</v>
      </c>
      <c r="D135" s="343">
        <f>SUM(D134+D133)</f>
        <v>12953450</v>
      </c>
    </row>
    <row r="136" spans="1:4" ht="15" thickTop="1" x14ac:dyDescent="0.3">
      <c r="A136" s="41"/>
      <c r="B136" s="318"/>
      <c r="C136" s="177"/>
      <c r="D136" s="177"/>
    </row>
    <row r="137" spans="1:4" x14ac:dyDescent="0.3">
      <c r="A137" s="68" t="s">
        <v>727</v>
      </c>
      <c r="B137" s="68" t="s">
        <v>728</v>
      </c>
    </row>
    <row r="138" spans="1:4" ht="28.8" x14ac:dyDescent="0.3">
      <c r="A138" s="73" t="s">
        <v>729</v>
      </c>
      <c r="B138" s="73" t="s">
        <v>728</v>
      </c>
      <c r="C138" s="154" t="s">
        <v>730</v>
      </c>
      <c r="D138" s="154" t="s">
        <v>731</v>
      </c>
    </row>
    <row r="139" spans="1:4" x14ac:dyDescent="0.3">
      <c r="A139" s="98"/>
      <c r="B139" s="98"/>
      <c r="C139" s="12" t="s">
        <v>115</v>
      </c>
      <c r="D139" s="12" t="s">
        <v>115</v>
      </c>
    </row>
    <row r="140" spans="1:4" x14ac:dyDescent="0.3">
      <c r="A140" s="287" t="s">
        <v>732</v>
      </c>
      <c r="B140" s="288" t="s">
        <v>733</v>
      </c>
      <c r="C140" s="289"/>
      <c r="D140" s="290"/>
    </row>
    <row r="141" spans="1:4" x14ac:dyDescent="0.3">
      <c r="A141" s="116" t="s">
        <v>734</v>
      </c>
      <c r="B141" s="291" t="s">
        <v>734</v>
      </c>
      <c r="C141" s="439">
        <v>36185768</v>
      </c>
      <c r="D141" s="439">
        <v>26320745.43</v>
      </c>
    </row>
    <row r="142" spans="1:4" ht="28.8" x14ac:dyDescent="0.3">
      <c r="A142" s="292" t="s">
        <v>735</v>
      </c>
      <c r="B142" s="293" t="s">
        <v>736</v>
      </c>
      <c r="C142" s="436"/>
      <c r="D142" s="439"/>
    </row>
    <row r="143" spans="1:4" x14ac:dyDescent="0.3">
      <c r="A143" s="116" t="s">
        <v>734</v>
      </c>
      <c r="B143" s="291" t="s">
        <v>734</v>
      </c>
      <c r="C143" s="439">
        <v>2022145</v>
      </c>
      <c r="D143" s="439">
        <v>3542945.89</v>
      </c>
    </row>
    <row r="144" spans="1:4" x14ac:dyDescent="0.3">
      <c r="A144" s="116" t="s">
        <v>737</v>
      </c>
      <c r="B144" s="291" t="s">
        <v>737</v>
      </c>
      <c r="C144" s="439">
        <v>693</v>
      </c>
      <c r="D144" s="439">
        <v>694.09</v>
      </c>
    </row>
    <row r="145" spans="1:4" ht="43.2" x14ac:dyDescent="0.3">
      <c r="A145" s="294" t="s">
        <v>738</v>
      </c>
      <c r="B145" s="293" t="s">
        <v>739</v>
      </c>
      <c r="C145" s="437"/>
      <c r="D145" s="440"/>
    </row>
    <row r="146" spans="1:4" x14ac:dyDescent="0.3">
      <c r="A146" s="287" t="s">
        <v>153</v>
      </c>
      <c r="B146" s="293" t="s">
        <v>154</v>
      </c>
      <c r="C146" s="438"/>
      <c r="D146" s="441"/>
    </row>
    <row r="147" spans="1:4" x14ac:dyDescent="0.3">
      <c r="A147" s="116" t="s">
        <v>734</v>
      </c>
      <c r="B147" s="291" t="s">
        <v>734</v>
      </c>
      <c r="C147" s="439">
        <v>3876806</v>
      </c>
      <c r="D147" s="439">
        <v>4590132</v>
      </c>
    </row>
    <row r="148" spans="1:4" x14ac:dyDescent="0.3">
      <c r="A148" s="292" t="s">
        <v>194</v>
      </c>
      <c r="B148" s="293" t="s">
        <v>195</v>
      </c>
      <c r="C148" s="436"/>
      <c r="D148" s="439"/>
    </row>
    <row r="149" spans="1:4" x14ac:dyDescent="0.3">
      <c r="A149" s="116" t="s">
        <v>734</v>
      </c>
      <c r="B149" s="291" t="s">
        <v>734</v>
      </c>
      <c r="C149" s="439">
        <v>280578</v>
      </c>
      <c r="D149" s="439">
        <v>344466</v>
      </c>
    </row>
    <row r="150" spans="1:4" ht="15" thickBot="1" x14ac:dyDescent="0.35">
      <c r="A150" s="285" t="s">
        <v>737</v>
      </c>
      <c r="B150" s="286" t="s">
        <v>737</v>
      </c>
      <c r="C150" s="442">
        <v>151</v>
      </c>
      <c r="D150" s="442">
        <v>0</v>
      </c>
    </row>
  </sheetData>
  <mergeCells count="2">
    <mergeCell ref="A10:A11"/>
    <mergeCell ref="B10:B11"/>
  </mergeCells>
  <pageMargins left="0.7" right="0.7" top="0.75" bottom="0.75" header="0.3" footer="0.3"/>
  <pageSetup paperSize="9" orientation="portrait" r:id="rId1"/>
  <ignoredErrors>
    <ignoredError sqref="C66:D66 C84:D84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86A51D-5E9D-4017-B5FE-8D9026A2867F}">
  <sheetPr>
    <tabColor rgb="FF92D050"/>
  </sheetPr>
  <dimension ref="A1:E27"/>
  <sheetViews>
    <sheetView showGridLines="0" topLeftCell="A5" zoomScale="70" zoomScaleNormal="70" workbookViewId="0">
      <selection activeCell="D5" sqref="D5:E6"/>
    </sheetView>
  </sheetViews>
  <sheetFormatPr defaultColWidth="8.88671875" defaultRowHeight="14.4" x14ac:dyDescent="0.3"/>
  <cols>
    <col min="1" max="1" width="43.109375" style="101" customWidth="1"/>
    <col min="2" max="2" width="43" style="101" customWidth="1"/>
    <col min="3" max="3" width="10.5546875" style="101" customWidth="1"/>
    <col min="4" max="4" width="15.88671875" style="101" customWidth="1"/>
    <col min="5" max="5" width="16.44140625" style="101" customWidth="1"/>
    <col min="6" max="16384" width="8.88671875" style="101"/>
  </cols>
  <sheetData>
    <row r="1" spans="1:5" s="139" customFormat="1" ht="60.6" customHeight="1" x14ac:dyDescent="0.3">
      <c r="A1" s="152" t="s">
        <v>83</v>
      </c>
      <c r="B1" s="152" t="s">
        <v>84</v>
      </c>
    </row>
    <row r="2" spans="1:5" ht="18" x14ac:dyDescent="0.3">
      <c r="A2" s="119" t="s">
        <v>85</v>
      </c>
      <c r="B2" s="119" t="s">
        <v>86</v>
      </c>
      <c r="C2" s="119"/>
    </row>
    <row r="3" spans="1:5" ht="28.8" x14ac:dyDescent="0.3">
      <c r="A3" s="120" t="s">
        <v>87</v>
      </c>
      <c r="B3" s="121"/>
      <c r="C3" s="122" t="s">
        <v>88</v>
      </c>
      <c r="D3" s="121">
        <v>2024</v>
      </c>
      <c r="E3" s="121">
        <v>2023</v>
      </c>
    </row>
    <row r="4" spans="1:5" x14ac:dyDescent="0.3">
      <c r="A4" s="102"/>
      <c r="B4" s="103"/>
      <c r="C4" s="123"/>
      <c r="D4" s="124" t="s">
        <v>89</v>
      </c>
      <c r="E4" s="124" t="s">
        <v>89</v>
      </c>
    </row>
    <row r="5" spans="1:5" ht="28.8" x14ac:dyDescent="0.3">
      <c r="A5" s="89" t="s">
        <v>753</v>
      </c>
      <c r="B5" s="2" t="s">
        <v>755</v>
      </c>
      <c r="C5" s="104">
        <v>2</v>
      </c>
      <c r="D5" s="1">
        <v>93389990</v>
      </c>
      <c r="E5" s="1">
        <v>75551763</v>
      </c>
    </row>
    <row r="6" spans="1:5" ht="28.8" x14ac:dyDescent="0.3">
      <c r="A6" s="89" t="s">
        <v>754</v>
      </c>
      <c r="B6" s="2" t="s">
        <v>756</v>
      </c>
      <c r="C6" s="104">
        <v>2</v>
      </c>
      <c r="D6" s="1">
        <v>1384393</v>
      </c>
      <c r="E6" s="1">
        <v>916116</v>
      </c>
    </row>
    <row r="7" spans="1:5" x14ac:dyDescent="0.3">
      <c r="A7" s="105" t="s">
        <v>91</v>
      </c>
      <c r="B7" s="89" t="s">
        <v>92</v>
      </c>
      <c r="C7" s="106">
        <v>3</v>
      </c>
      <c r="D7" s="193">
        <v>1987350</v>
      </c>
      <c r="E7" s="193">
        <v>1049741</v>
      </c>
    </row>
    <row r="8" spans="1:5" x14ac:dyDescent="0.3">
      <c r="A8" s="105" t="s">
        <v>93</v>
      </c>
      <c r="B8" s="89" t="s">
        <v>94</v>
      </c>
      <c r="C8" s="106">
        <v>4</v>
      </c>
      <c r="D8" s="193">
        <v>-9165838</v>
      </c>
      <c r="E8" s="193">
        <v>-8079268</v>
      </c>
    </row>
    <row r="9" spans="1:5" x14ac:dyDescent="0.3">
      <c r="A9" s="105" t="s">
        <v>95</v>
      </c>
      <c r="B9" s="89" t="s">
        <v>96</v>
      </c>
      <c r="C9" s="106">
        <v>5</v>
      </c>
      <c r="D9" s="193">
        <v>-17330037</v>
      </c>
      <c r="E9" s="193">
        <v>-15985653</v>
      </c>
    </row>
    <row r="10" spans="1:5" x14ac:dyDescent="0.3">
      <c r="A10" s="105" t="s">
        <v>97</v>
      </c>
      <c r="B10" s="89" t="s">
        <v>98</v>
      </c>
      <c r="C10" s="106">
        <v>6</v>
      </c>
      <c r="D10" s="193">
        <v>-2541125</v>
      </c>
      <c r="E10" s="193">
        <v>-2950649</v>
      </c>
    </row>
    <row r="11" spans="1:5" ht="28.8" x14ac:dyDescent="0.3">
      <c r="A11" s="105" t="s">
        <v>99</v>
      </c>
      <c r="B11" s="89" t="s">
        <v>100</v>
      </c>
      <c r="C11" s="106" t="s">
        <v>101</v>
      </c>
      <c r="D11" s="193">
        <v>-24488285</v>
      </c>
      <c r="E11" s="193">
        <v>-29938201</v>
      </c>
    </row>
    <row r="12" spans="1:5" x14ac:dyDescent="0.3">
      <c r="A12" s="107" t="s">
        <v>102</v>
      </c>
      <c r="B12" s="3" t="s">
        <v>103</v>
      </c>
      <c r="C12" s="108"/>
      <c r="D12" s="192">
        <f>SUM(D5:D11)</f>
        <v>43236448</v>
      </c>
      <c r="E12" s="192">
        <f>SUM(E5:E11)</f>
        <v>20563849</v>
      </c>
    </row>
    <row r="13" spans="1:5" x14ac:dyDescent="0.3">
      <c r="A13" s="105" t="s">
        <v>104</v>
      </c>
      <c r="B13" s="89" t="s">
        <v>105</v>
      </c>
      <c r="C13" s="106">
        <v>7</v>
      </c>
      <c r="D13" s="193">
        <v>-1887696</v>
      </c>
      <c r="E13" s="193">
        <v>-2303314</v>
      </c>
    </row>
    <row r="14" spans="1:5" x14ac:dyDescent="0.3">
      <c r="A14" s="107" t="s">
        <v>106</v>
      </c>
      <c r="B14" s="3" t="s">
        <v>107</v>
      </c>
      <c r="C14" s="109"/>
      <c r="D14" s="191">
        <f>D12+D13</f>
        <v>41348752</v>
      </c>
      <c r="E14" s="191">
        <f>E12+E13</f>
        <v>18260535</v>
      </c>
    </row>
    <row r="15" spans="1:5" x14ac:dyDescent="0.3">
      <c r="A15" s="110" t="s">
        <v>108</v>
      </c>
      <c r="B15" s="4" t="s">
        <v>109</v>
      </c>
      <c r="C15" s="111">
        <v>22</v>
      </c>
      <c r="D15" s="193">
        <v>-2983957</v>
      </c>
      <c r="E15" s="193">
        <v>-2088770</v>
      </c>
    </row>
    <row r="16" spans="1:5" x14ac:dyDescent="0.3">
      <c r="A16" s="511" t="s">
        <v>110</v>
      </c>
      <c r="B16" s="112" t="s">
        <v>111</v>
      </c>
      <c r="C16" s="113"/>
      <c r="D16" s="190">
        <f>D14+D15</f>
        <v>38364795</v>
      </c>
      <c r="E16" s="190">
        <f>E14+E15</f>
        <v>16171765</v>
      </c>
    </row>
    <row r="17" spans="1:5" ht="15" thickTop="1" x14ac:dyDescent="0.3"/>
    <row r="18" spans="1:5" ht="36" x14ac:dyDescent="0.3">
      <c r="A18" s="118" t="s">
        <v>112</v>
      </c>
      <c r="B18" s="118" t="s">
        <v>113</v>
      </c>
    </row>
    <row r="19" spans="1:5" ht="28.8" x14ac:dyDescent="0.3">
      <c r="A19" s="7"/>
      <c r="B19" s="19"/>
      <c r="C19" s="8" t="s">
        <v>114</v>
      </c>
      <c r="D19" s="121">
        <f>D3</f>
        <v>2024</v>
      </c>
      <c r="E19" s="121">
        <f>E3</f>
        <v>2023</v>
      </c>
    </row>
    <row r="20" spans="1:5" x14ac:dyDescent="0.3">
      <c r="A20" s="9"/>
      <c r="B20" s="9"/>
      <c r="C20" s="25"/>
      <c r="D20" s="155" t="s">
        <v>115</v>
      </c>
      <c r="E20" s="155" t="s">
        <v>116</v>
      </c>
    </row>
    <row r="21" spans="1:5" x14ac:dyDescent="0.3">
      <c r="A21" s="15" t="s">
        <v>117</v>
      </c>
      <c r="B21" s="24" t="s">
        <v>111</v>
      </c>
      <c r="C21" s="23"/>
      <c r="D21" s="194">
        <f>D16</f>
        <v>38364795</v>
      </c>
      <c r="E21" s="194">
        <f>E16</f>
        <v>16171765</v>
      </c>
    </row>
    <row r="22" spans="1:5" x14ac:dyDescent="0.3">
      <c r="A22" s="16" t="s">
        <v>118</v>
      </c>
      <c r="B22" s="11" t="s">
        <v>119</v>
      </c>
      <c r="C22" s="22"/>
      <c r="D22" s="157"/>
      <c r="E22" s="156"/>
    </row>
    <row r="23" spans="1:5" ht="28.8" x14ac:dyDescent="0.3">
      <c r="A23" s="17" t="s">
        <v>120</v>
      </c>
      <c r="B23" s="89" t="s">
        <v>121</v>
      </c>
      <c r="C23" s="185">
        <v>17</v>
      </c>
      <c r="D23" s="163">
        <v>-20583</v>
      </c>
      <c r="E23" s="163">
        <v>29480</v>
      </c>
    </row>
    <row r="24" spans="1:5" ht="28.8" x14ac:dyDescent="0.3">
      <c r="A24" s="344" t="s">
        <v>122</v>
      </c>
      <c r="B24" s="512" t="s">
        <v>123</v>
      </c>
      <c r="C24" s="57" t="s">
        <v>124</v>
      </c>
      <c r="D24" s="443">
        <f>'Pārskats par izm.pašu kapitālā'!H16</f>
        <v>-22624715</v>
      </c>
      <c r="E24" s="163">
        <v>-12291041</v>
      </c>
    </row>
    <row r="25" spans="1:5" ht="43.2" x14ac:dyDescent="0.3">
      <c r="A25" s="253" t="s">
        <v>125</v>
      </c>
      <c r="B25" s="28" t="s">
        <v>126</v>
      </c>
      <c r="C25" s="216"/>
      <c r="D25" s="165">
        <f>D23+D24</f>
        <v>-22645298</v>
      </c>
      <c r="E25" s="165">
        <f>E23+E24</f>
        <v>-12261561</v>
      </c>
    </row>
    <row r="26" spans="1:5" ht="15" thickBot="1" x14ac:dyDescent="0.35">
      <c r="A26" s="18" t="s">
        <v>127</v>
      </c>
      <c r="B26" s="5" t="s">
        <v>128</v>
      </c>
      <c r="C26" s="21"/>
      <c r="D26" s="195">
        <f>D21+D25</f>
        <v>15719497</v>
      </c>
      <c r="E26" s="195">
        <f>E21+E25</f>
        <v>3910204</v>
      </c>
    </row>
    <row r="27" spans="1:5" ht="15" thickTop="1" x14ac:dyDescent="0.3"/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CC17DE-4492-4DE8-A7B7-2881BDCD4C3F}">
  <sheetPr>
    <tabColor rgb="FF92D050"/>
  </sheetPr>
  <dimension ref="A1:I49"/>
  <sheetViews>
    <sheetView showGridLines="0" topLeftCell="B10" zoomScale="85" zoomScaleNormal="85" workbookViewId="0">
      <selection activeCell="B10" sqref="B10"/>
    </sheetView>
  </sheetViews>
  <sheetFormatPr defaultRowHeight="14.4" x14ac:dyDescent="0.3"/>
  <cols>
    <col min="1" max="1" width="46.33203125" bestFit="1" customWidth="1"/>
    <col min="2" max="2" width="43" customWidth="1"/>
    <col min="3" max="3" width="10.44140625" customWidth="1"/>
    <col min="4" max="4" width="16" customWidth="1"/>
    <col min="5" max="5" width="15.109375" customWidth="1"/>
    <col min="6" max="7" width="13.109375" customWidth="1"/>
  </cols>
  <sheetData>
    <row r="1" spans="1:6" s="139" customFormat="1" ht="60.6" customHeight="1" x14ac:dyDescent="0.3">
      <c r="A1" s="152" t="str">
        <f>'Peļņas vai zaudējumu pārskats'!A1</f>
        <v>AS "CONEXUS BALTIC GRID" 2024. GADA PĀRSKATS</v>
      </c>
      <c r="B1" s="152" t="str">
        <f>'Peļņas vai zaudējumu pārskats'!B1</f>
        <v>AS "CONEXUS BALTIC GRID" ANNUAL REPORT FOR 2024</v>
      </c>
    </row>
    <row r="2" spans="1:6" ht="18" x14ac:dyDescent="0.3">
      <c r="A2" s="6" t="s">
        <v>129</v>
      </c>
      <c r="B2" s="6" t="s">
        <v>130</v>
      </c>
    </row>
    <row r="3" spans="1:6" ht="28.8" x14ac:dyDescent="0.3">
      <c r="A3" s="27"/>
      <c r="B3" s="27"/>
      <c r="C3" s="8" t="s">
        <v>114</v>
      </c>
      <c r="D3" s="154">
        <v>45657</v>
      </c>
      <c r="E3" s="154">
        <v>45291</v>
      </c>
    </row>
    <row r="4" spans="1:6" x14ac:dyDescent="0.3">
      <c r="A4" s="28" t="s">
        <v>131</v>
      </c>
      <c r="B4" s="40" t="s">
        <v>132</v>
      </c>
      <c r="C4" s="30"/>
      <c r="D4" s="31" t="s">
        <v>115</v>
      </c>
      <c r="E4" s="31" t="s">
        <v>115</v>
      </c>
    </row>
    <row r="5" spans="1:6" x14ac:dyDescent="0.3">
      <c r="A5" s="32" t="s">
        <v>133</v>
      </c>
      <c r="B5" s="32" t="s">
        <v>134</v>
      </c>
      <c r="C5" s="33"/>
      <c r="D5" s="155"/>
      <c r="E5" s="155"/>
    </row>
    <row r="6" spans="1:6" x14ac:dyDescent="0.3">
      <c r="A6" s="89" t="s">
        <v>135</v>
      </c>
      <c r="B6" s="89" t="s">
        <v>136</v>
      </c>
      <c r="C6" s="185">
        <v>8</v>
      </c>
      <c r="D6" s="158">
        <v>2387409</v>
      </c>
      <c r="E6" s="158">
        <f>17990579-E7</f>
        <v>2810397</v>
      </c>
    </row>
    <row r="7" spans="1:6" x14ac:dyDescent="0.3">
      <c r="A7" s="17" t="s">
        <v>423</v>
      </c>
      <c r="B7" s="516" t="s">
        <v>758</v>
      </c>
      <c r="C7" s="25">
        <v>8</v>
      </c>
      <c r="D7" s="1">
        <v>16793159</v>
      </c>
      <c r="E7" s="1">
        <f>'Pielikumi Nr.8, 9'!E18</f>
        <v>15180182</v>
      </c>
    </row>
    <row r="8" spans="1:6" x14ac:dyDescent="0.3">
      <c r="A8" s="101" t="s">
        <v>137</v>
      </c>
      <c r="B8" s="101" t="s">
        <v>138</v>
      </c>
      <c r="C8" s="25"/>
      <c r="D8" s="1">
        <v>69841</v>
      </c>
      <c r="E8" s="1">
        <v>40700</v>
      </c>
    </row>
    <row r="9" spans="1:6" x14ac:dyDescent="0.3">
      <c r="A9" s="89" t="s">
        <v>139</v>
      </c>
      <c r="B9" s="89" t="s">
        <v>140</v>
      </c>
      <c r="C9" s="34">
        <v>9</v>
      </c>
      <c r="D9" s="1">
        <v>354907161</v>
      </c>
      <c r="E9" s="1">
        <f>418229727-E10</f>
        <v>388509907</v>
      </c>
      <c r="F9" s="305"/>
    </row>
    <row r="10" spans="1:6" ht="28.8" x14ac:dyDescent="0.3">
      <c r="A10" s="17" t="s">
        <v>757</v>
      </c>
      <c r="B10" s="516" t="s">
        <v>472</v>
      </c>
      <c r="C10" s="34">
        <v>9</v>
      </c>
      <c r="D10" s="1">
        <v>63377881</v>
      </c>
      <c r="E10" s="1">
        <f>'Pielikumi Nr.8, 9'!L57</f>
        <v>29719820</v>
      </c>
      <c r="F10" s="305"/>
    </row>
    <row r="11" spans="1:6" x14ac:dyDescent="0.3">
      <c r="A11" s="101" t="s">
        <v>141</v>
      </c>
      <c r="B11" s="101" t="s">
        <v>142</v>
      </c>
      <c r="C11" s="34"/>
      <c r="D11" s="1">
        <v>922015</v>
      </c>
      <c r="E11" s="1">
        <v>2483546</v>
      </c>
    </row>
    <row r="12" spans="1:6" x14ac:dyDescent="0.3">
      <c r="A12" s="101" t="s">
        <v>143</v>
      </c>
      <c r="B12" s="101" t="s">
        <v>144</v>
      </c>
      <c r="C12" s="34">
        <v>14</v>
      </c>
      <c r="D12" s="1">
        <v>288426</v>
      </c>
      <c r="E12" s="163">
        <v>0</v>
      </c>
    </row>
    <row r="13" spans="1:6" x14ac:dyDescent="0.3">
      <c r="A13" s="89" t="s">
        <v>145</v>
      </c>
      <c r="B13" s="89" t="s">
        <v>146</v>
      </c>
      <c r="C13" s="34">
        <v>10</v>
      </c>
      <c r="D13" s="1">
        <v>435214</v>
      </c>
      <c r="E13" s="1">
        <v>448358</v>
      </c>
    </row>
    <row r="14" spans="1:6" x14ac:dyDescent="0.3">
      <c r="A14" s="32" t="s">
        <v>147</v>
      </c>
      <c r="B14" s="32" t="s">
        <v>148</v>
      </c>
      <c r="C14" s="33"/>
      <c r="D14" s="160">
        <f>SUM(D6:D13)</f>
        <v>439181106</v>
      </c>
      <c r="E14" s="160">
        <f>SUM(E6:E13)</f>
        <v>439192910</v>
      </c>
    </row>
    <row r="15" spans="1:6" x14ac:dyDescent="0.3">
      <c r="A15" s="32" t="s">
        <v>149</v>
      </c>
      <c r="B15" s="32" t="s">
        <v>150</v>
      </c>
      <c r="C15" s="33"/>
      <c r="D15" s="217"/>
      <c r="E15" s="217"/>
    </row>
    <row r="16" spans="1:6" x14ac:dyDescent="0.3">
      <c r="A16" s="89" t="s">
        <v>151</v>
      </c>
      <c r="B16" s="89" t="s">
        <v>152</v>
      </c>
      <c r="C16" s="34">
        <v>11</v>
      </c>
      <c r="D16" s="1">
        <f>5110550+5385</f>
        <v>5115935</v>
      </c>
      <c r="E16" s="1">
        <f>4676176+1433</f>
        <v>4677609</v>
      </c>
      <c r="F16" s="305"/>
    </row>
    <row r="17" spans="1:6" x14ac:dyDescent="0.3">
      <c r="A17" s="89" t="s">
        <v>153</v>
      </c>
      <c r="B17" s="89" t="s">
        <v>154</v>
      </c>
      <c r="C17" s="34">
        <v>12</v>
      </c>
      <c r="D17" s="1">
        <v>11375813</v>
      </c>
      <c r="E17" s="1">
        <v>11555119</v>
      </c>
    </row>
    <row r="18" spans="1:6" x14ac:dyDescent="0.3">
      <c r="A18" s="89" t="s">
        <v>155</v>
      </c>
      <c r="B18" s="89" t="s">
        <v>156</v>
      </c>
      <c r="C18" s="34">
        <v>13</v>
      </c>
      <c r="D18" s="1">
        <v>244680</v>
      </c>
      <c r="E18" s="1">
        <v>265160</v>
      </c>
    </row>
    <row r="19" spans="1:6" x14ac:dyDescent="0.3">
      <c r="A19" s="89" t="s">
        <v>157</v>
      </c>
      <c r="B19" s="89" t="s">
        <v>158</v>
      </c>
      <c r="C19" s="34">
        <v>14</v>
      </c>
      <c r="D19" s="1">
        <v>757217</v>
      </c>
      <c r="E19" s="1">
        <v>640226</v>
      </c>
    </row>
    <row r="20" spans="1:6" x14ac:dyDescent="0.3">
      <c r="A20" s="89" t="s">
        <v>159</v>
      </c>
      <c r="B20" s="89" t="s">
        <v>160</v>
      </c>
      <c r="C20" s="34" t="s">
        <v>161</v>
      </c>
      <c r="D20" s="1">
        <v>24451154</v>
      </c>
      <c r="E20" s="1">
        <v>12953450</v>
      </c>
    </row>
    <row r="21" spans="1:6" x14ac:dyDescent="0.3">
      <c r="A21" s="28" t="s">
        <v>162</v>
      </c>
      <c r="B21" s="28" t="s">
        <v>163</v>
      </c>
      <c r="C21" s="30"/>
      <c r="D21" s="161">
        <f>SUM(D16:D20)</f>
        <v>41944799</v>
      </c>
      <c r="E21" s="161">
        <f>SUM(E16:E20)</f>
        <v>30091564</v>
      </c>
    </row>
    <row r="22" spans="1:6" ht="15" thickBot="1" x14ac:dyDescent="0.35">
      <c r="A22" s="35" t="s">
        <v>164</v>
      </c>
      <c r="B22" s="35" t="s">
        <v>165</v>
      </c>
      <c r="C22" s="36"/>
      <c r="D22" s="37">
        <f>D14+D21</f>
        <v>481125905</v>
      </c>
      <c r="E22" s="37">
        <f>E14+E21</f>
        <v>469284474</v>
      </c>
      <c r="F22" s="305"/>
    </row>
    <row r="23" spans="1:6" ht="15" thickTop="1" x14ac:dyDescent="0.3"/>
    <row r="24" spans="1:6" x14ac:dyDescent="0.3">
      <c r="A24" s="28" t="s">
        <v>166</v>
      </c>
      <c r="B24" s="40" t="s">
        <v>167</v>
      </c>
      <c r="C24" s="38"/>
      <c r="D24" s="31"/>
      <c r="E24" s="31"/>
    </row>
    <row r="25" spans="1:6" x14ac:dyDescent="0.3">
      <c r="A25" s="32" t="s">
        <v>168</v>
      </c>
      <c r="B25" s="32" t="s">
        <v>169</v>
      </c>
      <c r="C25" s="33"/>
      <c r="D25" s="155"/>
      <c r="E25" s="155"/>
    </row>
    <row r="26" spans="1:6" x14ac:dyDescent="0.3">
      <c r="A26" s="89" t="s">
        <v>170</v>
      </c>
      <c r="B26" s="89" t="s">
        <v>171</v>
      </c>
      <c r="C26" s="20"/>
      <c r="D26" s="158">
        <v>39786089</v>
      </c>
      <c r="E26" s="158">
        <v>39786089</v>
      </c>
    </row>
    <row r="27" spans="1:6" x14ac:dyDescent="0.3">
      <c r="A27" s="89" t="s">
        <v>172</v>
      </c>
      <c r="B27" s="89" t="s">
        <v>173</v>
      </c>
      <c r="C27" s="25"/>
      <c r="D27" s="163">
        <v>-22281</v>
      </c>
      <c r="E27" s="163">
        <v>-23352</v>
      </c>
    </row>
    <row r="28" spans="1:6" x14ac:dyDescent="0.3">
      <c r="A28" s="89" t="s">
        <v>174</v>
      </c>
      <c r="B28" s="89" t="s">
        <v>175</v>
      </c>
      <c r="C28" s="34">
        <v>15</v>
      </c>
      <c r="D28" s="1">
        <v>159374000</v>
      </c>
      <c r="E28" s="1">
        <v>188650930</v>
      </c>
    </row>
    <row r="29" spans="1:6" x14ac:dyDescent="0.3">
      <c r="A29" s="89" t="s">
        <v>176</v>
      </c>
      <c r="B29" s="89" t="s">
        <v>177</v>
      </c>
      <c r="C29" s="34"/>
      <c r="D29" s="1">
        <f>133563642</f>
        <v>133563642</v>
      </c>
      <c r="E29" s="1">
        <v>100503041</v>
      </c>
      <c r="F29" s="305"/>
    </row>
    <row r="30" spans="1:6" x14ac:dyDescent="0.3">
      <c r="A30" s="32" t="s">
        <v>178</v>
      </c>
      <c r="B30" s="32" t="s">
        <v>179</v>
      </c>
      <c r="C30" s="33"/>
      <c r="D30" s="160">
        <f>SUM(D26:D29)</f>
        <v>332701450</v>
      </c>
      <c r="E30" s="160">
        <f>SUM(E26:E29)</f>
        <v>328916708</v>
      </c>
    </row>
    <row r="31" spans="1:6" x14ac:dyDescent="0.3">
      <c r="A31" s="32" t="s">
        <v>180</v>
      </c>
      <c r="B31" s="32" t="s">
        <v>181</v>
      </c>
      <c r="C31" s="33"/>
      <c r="D31" s="218"/>
      <c r="E31" s="218"/>
    </row>
    <row r="32" spans="1:6" x14ac:dyDescent="0.3">
      <c r="A32" s="89" t="s">
        <v>182</v>
      </c>
      <c r="B32" s="89" t="s">
        <v>183</v>
      </c>
      <c r="C32" s="34">
        <v>18</v>
      </c>
      <c r="D32" s="1">
        <v>46776882</v>
      </c>
      <c r="E32" s="1">
        <v>65568897</v>
      </c>
    </row>
    <row r="33" spans="1:9" x14ac:dyDescent="0.3">
      <c r="A33" s="89" t="s">
        <v>184</v>
      </c>
      <c r="B33" s="89" t="s">
        <v>185</v>
      </c>
      <c r="C33" s="34">
        <v>16</v>
      </c>
      <c r="D33" s="1">
        <v>41290320</v>
      </c>
      <c r="E33" s="1">
        <v>26070874</v>
      </c>
      <c r="G33" s="305"/>
    </row>
    <row r="34" spans="1:9" ht="28.8" x14ac:dyDescent="0.3">
      <c r="A34" s="89" t="s">
        <v>186</v>
      </c>
      <c r="B34" s="89" t="s">
        <v>187</v>
      </c>
      <c r="C34" s="34">
        <v>17</v>
      </c>
      <c r="D34" s="1">
        <v>1424367</v>
      </c>
      <c r="E34" s="1">
        <v>1331477</v>
      </c>
    </row>
    <row r="35" spans="1:9" x14ac:dyDescent="0.3">
      <c r="A35" s="89" t="s">
        <v>188</v>
      </c>
      <c r="B35" s="89" t="s">
        <v>189</v>
      </c>
      <c r="C35" s="34">
        <v>10</v>
      </c>
      <c r="D35" s="1">
        <v>444106</v>
      </c>
      <c r="E35" s="1">
        <v>450798</v>
      </c>
      <c r="F35" s="305"/>
    </row>
    <row r="36" spans="1:9" x14ac:dyDescent="0.3">
      <c r="A36" s="32" t="s">
        <v>190</v>
      </c>
      <c r="B36" s="32" t="s">
        <v>191</v>
      </c>
      <c r="C36" s="33"/>
      <c r="D36" s="245">
        <f>SUM(D32:D35)</f>
        <v>89935675</v>
      </c>
      <c r="E36" s="245">
        <f>SUM(E32:E35)</f>
        <v>93422046</v>
      </c>
      <c r="F36" s="305"/>
    </row>
    <row r="37" spans="1:9" x14ac:dyDescent="0.3">
      <c r="A37" s="32" t="s">
        <v>192</v>
      </c>
      <c r="B37" s="32" t="s">
        <v>193</v>
      </c>
      <c r="C37" s="33"/>
      <c r="D37" s="218"/>
      <c r="E37" s="218"/>
    </row>
    <row r="38" spans="1:9" x14ac:dyDescent="0.3">
      <c r="A38" s="89" t="s">
        <v>182</v>
      </c>
      <c r="B38" t="s">
        <v>183</v>
      </c>
      <c r="C38" s="34">
        <v>18</v>
      </c>
      <c r="D38" s="1">
        <v>19841888</v>
      </c>
      <c r="E38" s="1">
        <v>13974779</v>
      </c>
      <c r="F38" s="305"/>
      <c r="H38" s="305"/>
      <c r="I38" s="305"/>
    </row>
    <row r="39" spans="1:9" x14ac:dyDescent="0.3">
      <c r="A39" s="89" t="s">
        <v>194</v>
      </c>
      <c r="B39" t="s">
        <v>195</v>
      </c>
      <c r="C39" s="34">
        <v>19</v>
      </c>
      <c r="D39" s="1">
        <v>9415946</v>
      </c>
      <c r="E39" s="1">
        <v>5781591</v>
      </c>
    </row>
    <row r="40" spans="1:9" x14ac:dyDescent="0.3">
      <c r="A40" s="89" t="s">
        <v>196</v>
      </c>
      <c r="B40" s="89" t="s">
        <v>197</v>
      </c>
      <c r="C40" s="34">
        <v>20</v>
      </c>
      <c r="D40" s="1">
        <v>2292186</v>
      </c>
      <c r="E40" s="1">
        <v>2373934</v>
      </c>
    </row>
    <row r="41" spans="1:9" x14ac:dyDescent="0.3">
      <c r="A41" s="89" t="s">
        <v>198</v>
      </c>
      <c r="B41" t="s">
        <v>199</v>
      </c>
      <c r="C41" s="34">
        <v>21</v>
      </c>
      <c r="D41" s="1">
        <v>18555238</v>
      </c>
      <c r="E41" s="1">
        <v>17696397</v>
      </c>
    </row>
    <row r="42" spans="1:9" x14ac:dyDescent="0.3">
      <c r="A42" s="101" t="s">
        <v>200</v>
      </c>
      <c r="B42" t="s">
        <v>201</v>
      </c>
      <c r="C42" s="34">
        <v>16</v>
      </c>
      <c r="D42" s="1">
        <v>2271</v>
      </c>
      <c r="E42" s="1">
        <v>4475</v>
      </c>
    </row>
    <row r="43" spans="1:9" x14ac:dyDescent="0.3">
      <c r="A43" s="20" t="s">
        <v>202</v>
      </c>
      <c r="B43" s="89" t="s">
        <v>203</v>
      </c>
      <c r="C43" s="34">
        <v>16</v>
      </c>
      <c r="D43" s="1">
        <v>986721</v>
      </c>
      <c r="E43" s="1">
        <v>974483</v>
      </c>
    </row>
    <row r="44" spans="1:9" x14ac:dyDescent="0.3">
      <c r="A44" s="89" t="s">
        <v>204</v>
      </c>
      <c r="B44" t="s">
        <v>205</v>
      </c>
      <c r="C44" s="25">
        <v>12</v>
      </c>
      <c r="D44" s="1">
        <v>7367326</v>
      </c>
      <c r="E44" s="1">
        <v>6112857</v>
      </c>
    </row>
    <row r="45" spans="1:9" x14ac:dyDescent="0.3">
      <c r="A45" s="89" t="s">
        <v>206</v>
      </c>
      <c r="B45" s="89" t="s">
        <v>207</v>
      </c>
      <c r="C45" s="34">
        <v>10</v>
      </c>
      <c r="D45" s="1">
        <v>27204</v>
      </c>
      <c r="E45" s="1">
        <v>27204</v>
      </c>
    </row>
    <row r="46" spans="1:9" x14ac:dyDescent="0.3">
      <c r="A46" s="28" t="s">
        <v>208</v>
      </c>
      <c r="B46" s="28" t="s">
        <v>209</v>
      </c>
      <c r="C46" s="30"/>
      <c r="D46" s="244">
        <f>SUM(D38:D45)</f>
        <v>58488780</v>
      </c>
      <c r="E46" s="244">
        <f>SUM(E38:E45)</f>
        <v>46945720</v>
      </c>
    </row>
    <row r="47" spans="1:9" ht="29.4" customHeight="1" thickBot="1" x14ac:dyDescent="0.35">
      <c r="A47" s="35" t="s">
        <v>210</v>
      </c>
      <c r="B47" s="35" t="s">
        <v>211</v>
      </c>
      <c r="C47" s="36"/>
      <c r="D47" s="37">
        <f>D30+D36+D46</f>
        <v>481125905</v>
      </c>
      <c r="E47" s="37">
        <f>E30+E36+E46</f>
        <v>469284474</v>
      </c>
    </row>
    <row r="48" spans="1:9" ht="15" thickTop="1" x14ac:dyDescent="0.3"/>
    <row r="49" spans="4:5" x14ac:dyDescent="0.3">
      <c r="D49" s="305"/>
      <c r="E49" s="305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09A9CA-580D-4467-BF50-D67688B35C1E}">
  <sheetPr>
    <tabColor rgb="FF92D050"/>
  </sheetPr>
  <dimension ref="A1:F48"/>
  <sheetViews>
    <sheetView showGridLines="0" tabSelected="1" zoomScale="70" zoomScaleNormal="70" workbookViewId="0">
      <selection activeCell="D14" sqref="D14"/>
    </sheetView>
  </sheetViews>
  <sheetFormatPr defaultColWidth="8.88671875" defaultRowHeight="14.4" x14ac:dyDescent="0.3"/>
  <cols>
    <col min="1" max="1" width="43" customWidth="1"/>
    <col min="2" max="2" width="41.33203125" customWidth="1"/>
    <col min="3" max="3" width="10.109375" customWidth="1"/>
    <col min="4" max="4" width="12.33203125" bestFit="1" customWidth="1"/>
    <col min="5" max="5" width="11.88671875" bestFit="1" customWidth="1"/>
    <col min="6" max="6" width="15.109375" customWidth="1"/>
  </cols>
  <sheetData>
    <row r="1" spans="1:6" s="139" customFormat="1" ht="60.6" customHeight="1" x14ac:dyDescent="0.3">
      <c r="A1" s="152" t="str">
        <f>'Peļņas vai zaudējumu pārskats'!A1</f>
        <v>AS "CONEXUS BALTIC GRID" 2024. GADA PĀRSKATS</v>
      </c>
      <c r="B1" s="152" t="str">
        <f>'Peļņas vai zaudējumu pārskats'!B1</f>
        <v>AS "CONEXUS BALTIC GRID" ANNUAL REPORT FOR 2024</v>
      </c>
    </row>
    <row r="2" spans="1:6" ht="18" x14ac:dyDescent="0.3">
      <c r="A2" s="6" t="s">
        <v>212</v>
      </c>
      <c r="B2" s="6" t="s">
        <v>213</v>
      </c>
    </row>
    <row r="3" spans="1:6" ht="28.8" x14ac:dyDescent="0.3">
      <c r="A3" s="27"/>
      <c r="B3" s="27"/>
      <c r="C3" s="8" t="s">
        <v>214</v>
      </c>
      <c r="D3" s="121">
        <f>'Peļņas vai zaudējumu pārskats'!D3</f>
        <v>2024</v>
      </c>
      <c r="E3" s="121">
        <f>'Peļņas vai zaudējumu pārskats'!E3</f>
        <v>2023</v>
      </c>
      <c r="F3" s="63"/>
    </row>
    <row r="4" spans="1:6" x14ac:dyDescent="0.3">
      <c r="A4" s="53" t="s">
        <v>215</v>
      </c>
      <c r="B4" s="61" t="s">
        <v>216</v>
      </c>
      <c r="C4" s="29"/>
      <c r="D4" s="31" t="s">
        <v>115</v>
      </c>
      <c r="E4" s="31" t="s">
        <v>115</v>
      </c>
      <c r="F4" s="81"/>
    </row>
    <row r="5" spans="1:6" x14ac:dyDescent="0.3">
      <c r="A5" s="90" t="s">
        <v>217</v>
      </c>
      <c r="B5" s="90" t="s">
        <v>218</v>
      </c>
      <c r="C5" s="54"/>
      <c r="D5" s="220">
        <f>'Peļņas vai zaudējumu pārskats'!D14</f>
        <v>41348752</v>
      </c>
      <c r="E5" s="220">
        <v>18260535</v>
      </c>
      <c r="F5" s="81"/>
    </row>
    <row r="6" spans="1:6" x14ac:dyDescent="0.3">
      <c r="A6" s="55" t="s">
        <v>219</v>
      </c>
      <c r="B6" s="55" t="s">
        <v>220</v>
      </c>
      <c r="C6" s="25"/>
      <c r="D6" s="198"/>
      <c r="E6" s="198"/>
      <c r="F6" s="44"/>
    </row>
    <row r="7" spans="1:6" ht="28.8" x14ac:dyDescent="0.3">
      <c r="A7" s="248" t="s">
        <v>221</v>
      </c>
      <c r="B7" s="248" t="s">
        <v>222</v>
      </c>
      <c r="C7" s="185">
        <v>9</v>
      </c>
      <c r="D7" s="193">
        <v>23643238</v>
      </c>
      <c r="E7" s="193">
        <v>29194738</v>
      </c>
      <c r="F7" s="44"/>
    </row>
    <row r="8" spans="1:6" x14ac:dyDescent="0.3">
      <c r="A8" s="89" t="s">
        <v>223</v>
      </c>
      <c r="B8" s="248" t="s">
        <v>224</v>
      </c>
      <c r="C8" s="34">
        <v>10</v>
      </c>
      <c r="D8" s="193">
        <v>13144</v>
      </c>
      <c r="E8" s="193">
        <v>13145</v>
      </c>
      <c r="F8" s="44"/>
    </row>
    <row r="9" spans="1:6" x14ac:dyDescent="0.3">
      <c r="A9" s="89" t="s">
        <v>225</v>
      </c>
      <c r="B9" s="248" t="s">
        <v>226</v>
      </c>
      <c r="C9" s="34">
        <v>8</v>
      </c>
      <c r="D9" s="193">
        <v>830901</v>
      </c>
      <c r="E9" s="193">
        <v>730319</v>
      </c>
      <c r="F9" s="44"/>
    </row>
    <row r="10" spans="1:6" ht="26.25" customHeight="1" x14ac:dyDescent="0.3">
      <c r="A10" s="248" t="s">
        <v>227</v>
      </c>
      <c r="B10" s="248" t="s">
        <v>228</v>
      </c>
      <c r="C10" s="25" t="s">
        <v>229</v>
      </c>
      <c r="D10" s="193">
        <v>-40900</v>
      </c>
      <c r="E10" s="193">
        <v>152767</v>
      </c>
      <c r="F10" s="44"/>
    </row>
    <row r="11" spans="1:6" x14ac:dyDescent="0.3">
      <c r="A11" s="89" t="s">
        <v>230</v>
      </c>
      <c r="B11" s="248" t="s">
        <v>231</v>
      </c>
      <c r="C11" s="34"/>
      <c r="D11" s="193">
        <v>92890</v>
      </c>
      <c r="E11" s="193">
        <v>-20291</v>
      </c>
      <c r="F11" s="81"/>
    </row>
    <row r="12" spans="1:6" x14ac:dyDescent="0.3">
      <c r="A12" s="256" t="s">
        <v>232</v>
      </c>
      <c r="B12" s="248" t="s">
        <v>233</v>
      </c>
      <c r="C12" s="34">
        <v>3</v>
      </c>
      <c r="D12" s="193">
        <v>-1470685</v>
      </c>
      <c r="E12" s="193">
        <v>-820889</v>
      </c>
      <c r="F12" s="81"/>
    </row>
    <row r="13" spans="1:6" x14ac:dyDescent="0.3">
      <c r="A13" s="89" t="s">
        <v>234</v>
      </c>
      <c r="B13" s="248" t="s">
        <v>235</v>
      </c>
      <c r="C13" s="25"/>
      <c r="D13" s="193">
        <v>2735262</v>
      </c>
      <c r="E13" s="193">
        <v>2389890</v>
      </c>
      <c r="F13" s="44"/>
    </row>
    <row r="14" spans="1:6" x14ac:dyDescent="0.3">
      <c r="A14" s="248" t="s">
        <v>236</v>
      </c>
      <c r="B14" s="248" t="s">
        <v>237</v>
      </c>
      <c r="C14" s="25"/>
      <c r="D14" s="397">
        <v>-704516</v>
      </c>
      <c r="E14" s="193">
        <v>-80105</v>
      </c>
      <c r="F14" s="44"/>
    </row>
    <row r="15" spans="1:6" x14ac:dyDescent="0.3">
      <c r="A15" s="55" t="s">
        <v>238</v>
      </c>
      <c r="B15" s="55" t="s">
        <v>239</v>
      </c>
      <c r="C15" s="25"/>
      <c r="D15" s="199"/>
      <c r="E15" s="199"/>
      <c r="F15" s="44"/>
    </row>
    <row r="16" spans="1:6" ht="44.4" customHeight="1" x14ac:dyDescent="0.3">
      <c r="A16" s="248" t="s">
        <v>240</v>
      </c>
      <c r="B16" s="248" t="s">
        <v>241</v>
      </c>
      <c r="C16" s="25"/>
      <c r="D16" s="193">
        <f>-205631</f>
        <v>-205631</v>
      </c>
      <c r="E16" s="193">
        <v>713357</v>
      </c>
      <c r="F16" s="44"/>
    </row>
    <row r="17" spans="1:6" x14ac:dyDescent="0.3">
      <c r="A17" s="248" t="s">
        <v>242</v>
      </c>
      <c r="B17" s="248" t="s">
        <v>243</v>
      </c>
      <c r="C17" s="25"/>
      <c r="D17" s="193">
        <v>-438326</v>
      </c>
      <c r="E17" s="193">
        <f>-768-985906</f>
        <v>-986674</v>
      </c>
      <c r="F17" s="44"/>
    </row>
    <row r="18" spans="1:6" ht="55.2" customHeight="1" x14ac:dyDescent="0.3">
      <c r="A18" s="249" t="s">
        <v>244</v>
      </c>
      <c r="B18" s="249" t="s">
        <v>245</v>
      </c>
      <c r="C18" s="29"/>
      <c r="D18" s="398">
        <f>2918806-43651+40900</f>
        <v>2916055</v>
      </c>
      <c r="E18" s="196">
        <v>-4331736</v>
      </c>
      <c r="F18" s="44"/>
    </row>
    <row r="19" spans="1:6" x14ac:dyDescent="0.3">
      <c r="A19" s="56" t="s">
        <v>246</v>
      </c>
      <c r="B19" s="56" t="s">
        <v>247</v>
      </c>
      <c r="C19" s="57">
        <v>22</v>
      </c>
      <c r="D19" s="200">
        <v>-2983957</v>
      </c>
      <c r="E19" s="200">
        <v>-2088770</v>
      </c>
      <c r="F19" s="45"/>
    </row>
    <row r="20" spans="1:6" x14ac:dyDescent="0.3">
      <c r="A20" s="90" t="s">
        <v>248</v>
      </c>
      <c r="B20" s="90" t="s">
        <v>249</v>
      </c>
      <c r="C20" s="54"/>
      <c r="D20" s="197">
        <f>SUM(D7:D19)+D5</f>
        <v>65736227</v>
      </c>
      <c r="E20" s="197">
        <f>SUM(E7:E19)+E5</f>
        <v>43126286</v>
      </c>
    </row>
    <row r="21" spans="1:6" x14ac:dyDescent="0.3">
      <c r="A21" s="32" t="s">
        <v>250</v>
      </c>
      <c r="B21" s="32" t="s">
        <v>251</v>
      </c>
      <c r="C21" s="25"/>
      <c r="D21" s="199"/>
      <c r="E21" s="199"/>
    </row>
    <row r="22" spans="1:6" x14ac:dyDescent="0.3">
      <c r="A22" s="89" t="s">
        <v>252</v>
      </c>
      <c r="B22" s="89" t="s">
        <v>253</v>
      </c>
      <c r="C22" s="185">
        <v>9</v>
      </c>
      <c r="D22" s="193">
        <v>-42661289</v>
      </c>
      <c r="E22" s="193">
        <v>-28958250</v>
      </c>
      <c r="F22" s="63"/>
    </row>
    <row r="23" spans="1:6" x14ac:dyDescent="0.3">
      <c r="A23" s="89" t="s">
        <v>254</v>
      </c>
      <c r="B23" s="89" t="s">
        <v>255</v>
      </c>
      <c r="C23" s="34">
        <v>8</v>
      </c>
      <c r="D23" s="193">
        <v>-1014658</v>
      </c>
      <c r="E23" s="193">
        <v>-501400</v>
      </c>
      <c r="F23" s="81"/>
    </row>
    <row r="24" spans="1:6" ht="28.8" x14ac:dyDescent="0.3">
      <c r="A24" s="89" t="s">
        <v>256</v>
      </c>
      <c r="B24" s="89" t="s">
        <v>257</v>
      </c>
      <c r="C24" s="25"/>
      <c r="D24" s="193">
        <v>60251</v>
      </c>
      <c r="E24" s="193">
        <v>4789</v>
      </c>
      <c r="F24" s="81"/>
    </row>
    <row r="25" spans="1:6" x14ac:dyDescent="0.3">
      <c r="A25" s="516" t="s">
        <v>763</v>
      </c>
      <c r="B25" s="516" t="s">
        <v>764</v>
      </c>
      <c r="C25" s="517"/>
      <c r="D25" s="518">
        <v>664762</v>
      </c>
      <c r="E25" s="518">
        <v>0</v>
      </c>
      <c r="F25" s="81"/>
    </row>
    <row r="26" spans="1:6" ht="14.4" customHeight="1" x14ac:dyDescent="0.3">
      <c r="A26" s="56" t="s">
        <v>258</v>
      </c>
      <c r="B26" s="56" t="s">
        <v>259</v>
      </c>
      <c r="C26" s="58">
        <v>16</v>
      </c>
      <c r="D26" s="200">
        <v>16322195</v>
      </c>
      <c r="E26" s="200">
        <v>2141164</v>
      </c>
      <c r="F26" s="50"/>
    </row>
    <row r="27" spans="1:6" x14ac:dyDescent="0.3">
      <c r="A27" s="90" t="s">
        <v>260</v>
      </c>
      <c r="B27" s="90" t="s">
        <v>261</v>
      </c>
      <c r="C27" s="54"/>
      <c r="D27" s="197">
        <f>SUM(D22:D26)</f>
        <v>-26628739</v>
      </c>
      <c r="E27" s="197">
        <f>SUM(E22:E26)</f>
        <v>-27313697</v>
      </c>
      <c r="F27" s="44"/>
    </row>
    <row r="28" spans="1:6" x14ac:dyDescent="0.3">
      <c r="A28" s="32" t="s">
        <v>262</v>
      </c>
      <c r="B28" s="32" t="s">
        <v>263</v>
      </c>
      <c r="C28" s="25"/>
      <c r="D28" s="199"/>
      <c r="E28" s="199"/>
      <c r="F28" s="44"/>
    </row>
    <row r="29" spans="1:6" x14ac:dyDescent="0.3">
      <c r="A29" s="13" t="s">
        <v>264</v>
      </c>
      <c r="B29" s="13" t="s">
        <v>265</v>
      </c>
      <c r="C29" s="29">
        <v>7</v>
      </c>
      <c r="D29" s="398">
        <v>-2740370</v>
      </c>
      <c r="E29" s="196">
        <v>-2568496</v>
      </c>
      <c r="F29" s="44"/>
    </row>
    <row r="30" spans="1:6" ht="13.95" customHeight="1" x14ac:dyDescent="0.3">
      <c r="A30" s="56" t="s">
        <v>266</v>
      </c>
      <c r="B30" s="56" t="s">
        <v>267</v>
      </c>
      <c r="C30" s="57">
        <v>18</v>
      </c>
      <c r="D30" s="399">
        <v>0</v>
      </c>
      <c r="E30" s="200">
        <v>10000000</v>
      </c>
      <c r="F30" s="44"/>
    </row>
    <row r="31" spans="1:6" x14ac:dyDescent="0.3">
      <c r="A31" s="56" t="s">
        <v>268</v>
      </c>
      <c r="B31" s="56" t="s">
        <v>269</v>
      </c>
      <c r="C31" s="58">
        <v>18</v>
      </c>
      <c r="D31" s="399">
        <v>-12899286</v>
      </c>
      <c r="E31" s="200">
        <v>-12899286</v>
      </c>
      <c r="F31" s="50"/>
    </row>
    <row r="32" spans="1:6" x14ac:dyDescent="0.3">
      <c r="A32" s="56" t="s">
        <v>270</v>
      </c>
      <c r="B32" s="56" t="s">
        <v>271</v>
      </c>
      <c r="C32" s="58">
        <v>10</v>
      </c>
      <c r="D32" s="200">
        <v>-27204</v>
      </c>
      <c r="E32" s="200">
        <v>-27203</v>
      </c>
      <c r="F32" s="44"/>
    </row>
    <row r="33" spans="1:6" x14ac:dyDescent="0.3">
      <c r="A33" s="56" t="s">
        <v>272</v>
      </c>
      <c r="B33" s="56" t="s">
        <v>273</v>
      </c>
      <c r="C33" s="57"/>
      <c r="D33" s="200">
        <v>-11942924</v>
      </c>
      <c r="E33" s="200">
        <v>-8331270</v>
      </c>
      <c r="F33" s="81"/>
    </row>
    <row r="34" spans="1:6" x14ac:dyDescent="0.3">
      <c r="A34" s="90" t="s">
        <v>274</v>
      </c>
      <c r="B34" s="90" t="s">
        <v>275</v>
      </c>
      <c r="C34" s="54"/>
      <c r="D34" s="197">
        <f>SUM(D29:D33)</f>
        <v>-27609784</v>
      </c>
      <c r="E34" s="197">
        <f>SUM(E29:E33)</f>
        <v>-13826255</v>
      </c>
      <c r="F34" s="44"/>
    </row>
    <row r="35" spans="1:6" x14ac:dyDescent="0.3">
      <c r="A35" s="32" t="s">
        <v>276</v>
      </c>
      <c r="B35" s="32" t="s">
        <v>277</v>
      </c>
      <c r="C35" s="39"/>
      <c r="D35" s="201">
        <f>D20+D27+D34</f>
        <v>11497704</v>
      </c>
      <c r="E35" s="201">
        <f>E20+E27+E34</f>
        <v>1986334</v>
      </c>
      <c r="F35" s="44"/>
    </row>
    <row r="36" spans="1:6" ht="28.8" x14ac:dyDescent="0.3">
      <c r="A36" s="28" t="s">
        <v>278</v>
      </c>
      <c r="B36" s="28" t="s">
        <v>279</v>
      </c>
      <c r="C36" s="38"/>
      <c r="D36" s="202">
        <f>E37</f>
        <v>12953450</v>
      </c>
      <c r="E36" s="202">
        <v>10967116</v>
      </c>
      <c r="F36" s="81"/>
    </row>
    <row r="37" spans="1:6" ht="28.8" x14ac:dyDescent="0.3">
      <c r="A37" s="59" t="s">
        <v>280</v>
      </c>
      <c r="B37" s="59" t="s">
        <v>281</v>
      </c>
      <c r="C37" s="60"/>
      <c r="D37" s="203">
        <f>D36+D35</f>
        <v>24451154</v>
      </c>
      <c r="E37" s="203">
        <f>E36+E35</f>
        <v>12953450</v>
      </c>
      <c r="F37" s="44"/>
    </row>
    <row r="38" spans="1:6" ht="15" thickTop="1" x14ac:dyDescent="0.3">
      <c r="A38" s="85"/>
      <c r="B38" s="85"/>
      <c r="C38" s="85"/>
      <c r="D38" s="62"/>
      <c r="E38" s="63"/>
      <c r="F38" s="45"/>
    </row>
    <row r="39" spans="1:6" x14ac:dyDescent="0.3">
      <c r="A39" s="85"/>
      <c r="B39" s="85"/>
      <c r="C39" s="85"/>
      <c r="D39" s="62"/>
      <c r="E39" s="64"/>
      <c r="F39" s="81"/>
    </row>
    <row r="40" spans="1:6" x14ac:dyDescent="0.3">
      <c r="A40" s="84"/>
      <c r="B40" s="84"/>
      <c r="C40" s="84"/>
      <c r="D40" s="43"/>
      <c r="E40" s="81"/>
      <c r="F40" s="44"/>
    </row>
    <row r="41" spans="1:6" x14ac:dyDescent="0.3">
      <c r="A41" s="84"/>
      <c r="B41" s="84"/>
      <c r="C41" s="84"/>
      <c r="D41" s="43"/>
      <c r="E41" s="81"/>
      <c r="F41" s="44"/>
    </row>
    <row r="42" spans="1:6" x14ac:dyDescent="0.3">
      <c r="A42" s="84"/>
      <c r="B42" s="84"/>
      <c r="C42" s="84"/>
      <c r="D42" s="43"/>
      <c r="E42" s="81"/>
      <c r="F42" s="44"/>
    </row>
    <row r="43" spans="1:6" x14ac:dyDescent="0.3">
      <c r="A43" s="84"/>
      <c r="B43" s="84"/>
      <c r="C43" s="84"/>
      <c r="D43" s="43"/>
      <c r="E43" s="81"/>
      <c r="F43" s="44"/>
    </row>
    <row r="44" spans="1:6" x14ac:dyDescent="0.3">
      <c r="A44" s="84"/>
      <c r="B44" s="84"/>
      <c r="C44" s="84"/>
      <c r="D44" s="43"/>
      <c r="E44" s="81"/>
      <c r="F44" s="44"/>
    </row>
    <row r="45" spans="1:6" x14ac:dyDescent="0.3">
      <c r="A45" s="84"/>
      <c r="B45" s="84"/>
      <c r="C45" s="84"/>
      <c r="D45" s="47"/>
      <c r="E45" s="44"/>
      <c r="F45" s="44"/>
    </row>
    <row r="46" spans="1:6" x14ac:dyDescent="0.3">
      <c r="A46" s="84"/>
      <c r="B46" s="84"/>
      <c r="C46" s="84"/>
      <c r="D46" s="43"/>
      <c r="E46" s="44"/>
      <c r="F46" s="44"/>
    </row>
    <row r="47" spans="1:6" x14ac:dyDescent="0.3">
      <c r="A47" s="85"/>
      <c r="B47" s="85"/>
      <c r="C47" s="85"/>
      <c r="D47" s="62"/>
      <c r="E47" s="63"/>
      <c r="F47" s="45"/>
    </row>
    <row r="48" spans="1:6" x14ac:dyDescent="0.3">
      <c r="A48" s="85"/>
      <c r="B48" s="85"/>
      <c r="C48" s="85"/>
      <c r="D48" s="62"/>
      <c r="E48" s="63"/>
      <c r="F48" s="45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AF5608-6C97-4854-B448-0E334F4F9F97}">
  <sheetPr>
    <tabColor rgb="FF92D050"/>
  </sheetPr>
  <dimension ref="A1:J29"/>
  <sheetViews>
    <sheetView showGridLines="0" topLeftCell="C3" zoomScale="70" zoomScaleNormal="70" workbookViewId="0">
      <selection activeCell="E26" sqref="E26"/>
    </sheetView>
  </sheetViews>
  <sheetFormatPr defaultColWidth="8.88671875" defaultRowHeight="14.4" x14ac:dyDescent="0.3"/>
  <cols>
    <col min="1" max="2" width="43" style="101" customWidth="1"/>
    <col min="3" max="3" width="9" style="101" customWidth="1"/>
    <col min="4" max="10" width="16.44140625" style="101" customWidth="1"/>
    <col min="11" max="16384" width="8.88671875" style="101"/>
  </cols>
  <sheetData>
    <row r="1" spans="1:10" s="371" customFormat="1" ht="60.6" customHeight="1" x14ac:dyDescent="0.3">
      <c r="A1" s="152" t="str">
        <f>'Peļņas vai zaudējumu pārskats'!A1</f>
        <v>AS "CONEXUS BALTIC GRID" 2024. GADA PĀRSKATS</v>
      </c>
      <c r="B1" s="152" t="str">
        <f>'Peļņas vai zaudējumu pārskats'!B1</f>
        <v>AS "CONEXUS BALTIC GRID" ANNUAL REPORT FOR 2024</v>
      </c>
      <c r="C1" s="152"/>
    </row>
    <row r="2" spans="1:10" ht="18" customHeight="1" x14ac:dyDescent="0.3">
      <c r="A2" s="372" t="s">
        <v>282</v>
      </c>
      <c r="B2" s="79" t="s">
        <v>283</v>
      </c>
      <c r="C2" s="79"/>
    </row>
    <row r="3" spans="1:10" ht="58.2" customHeight="1" x14ac:dyDescent="0.3">
      <c r="A3" s="51"/>
      <c r="B3" s="51"/>
      <c r="C3" s="254" t="s">
        <v>284</v>
      </c>
      <c r="D3" s="8" t="s">
        <v>170</v>
      </c>
      <c r="E3" s="8" t="s">
        <v>176</v>
      </c>
      <c r="F3" s="8" t="s">
        <v>172</v>
      </c>
      <c r="G3" s="8" t="s">
        <v>285</v>
      </c>
      <c r="H3" s="8" t="s">
        <v>286</v>
      </c>
      <c r="I3" s="8" t="s">
        <v>287</v>
      </c>
      <c r="J3" s="8" t="s">
        <v>288</v>
      </c>
    </row>
    <row r="4" spans="1:10" ht="58.2" customHeight="1" x14ac:dyDescent="0.3">
      <c r="A4" s="51"/>
      <c r="B4" s="51"/>
      <c r="C4" s="393" t="s">
        <v>289</v>
      </c>
      <c r="D4" s="264" t="s">
        <v>171</v>
      </c>
      <c r="E4" s="264" t="s">
        <v>177</v>
      </c>
      <c r="F4" s="264" t="s">
        <v>173</v>
      </c>
      <c r="G4" s="264" t="s">
        <v>290</v>
      </c>
      <c r="H4" s="264" t="s">
        <v>291</v>
      </c>
      <c r="I4" s="264" t="s">
        <v>292</v>
      </c>
      <c r="J4" s="264" t="s">
        <v>293</v>
      </c>
    </row>
    <row r="5" spans="1:10" x14ac:dyDescent="0.3">
      <c r="A5" s="373"/>
      <c r="B5" s="374"/>
      <c r="C5" s="374"/>
      <c r="D5" s="394" t="s">
        <v>115</v>
      </c>
      <c r="E5" s="394" t="s">
        <v>115</v>
      </c>
      <c r="F5" s="394" t="s">
        <v>115</v>
      </c>
      <c r="G5" s="394" t="s">
        <v>115</v>
      </c>
      <c r="H5" s="394" t="s">
        <v>115</v>
      </c>
      <c r="I5" s="394" t="s">
        <v>115</v>
      </c>
      <c r="J5" s="394" t="s">
        <v>115</v>
      </c>
    </row>
    <row r="6" spans="1:10" x14ac:dyDescent="0.3">
      <c r="A6" s="375" t="s">
        <v>294</v>
      </c>
      <c r="B6" s="376" t="s">
        <v>294</v>
      </c>
      <c r="C6" s="376"/>
      <c r="D6" s="377"/>
      <c r="E6" s="378"/>
      <c r="F6" s="379"/>
      <c r="G6" s="378"/>
      <c r="H6" s="378"/>
      <c r="I6" s="378"/>
      <c r="J6" s="378"/>
    </row>
    <row r="7" spans="1:10" x14ac:dyDescent="0.3">
      <c r="A7" s="387" t="s">
        <v>295</v>
      </c>
      <c r="B7" s="387" t="s">
        <v>296</v>
      </c>
      <c r="C7" s="380"/>
      <c r="D7" s="482">
        <v>39786089</v>
      </c>
      <c r="E7" s="482">
        <v>85638002.780000016</v>
      </c>
      <c r="F7" s="482">
        <v>-24270</v>
      </c>
      <c r="G7" s="482">
        <v>24647260</v>
      </c>
      <c r="H7" s="482">
        <v>183254683</v>
      </c>
      <c r="I7" s="482">
        <v>58899</v>
      </c>
      <c r="J7" s="482">
        <v>333360663.78000003</v>
      </c>
    </row>
    <row r="8" spans="1:10" x14ac:dyDescent="0.3">
      <c r="A8" s="89" t="s">
        <v>297</v>
      </c>
      <c r="B8" s="89" t="s">
        <v>111</v>
      </c>
      <c r="C8" s="381"/>
      <c r="D8" s="381" t="s">
        <v>45</v>
      </c>
      <c r="E8" s="383">
        <v>16171765.389999999</v>
      </c>
      <c r="F8" s="381">
        <v>0</v>
      </c>
      <c r="G8" s="382">
        <v>0</v>
      </c>
      <c r="H8" s="383">
        <v>0</v>
      </c>
      <c r="I8" s="383">
        <v>0</v>
      </c>
      <c r="J8" s="382">
        <v>16171765.389999999</v>
      </c>
    </row>
    <row r="9" spans="1:10" ht="28.8" x14ac:dyDescent="0.3">
      <c r="A9" s="89" t="s">
        <v>298</v>
      </c>
      <c r="B9" s="89" t="s">
        <v>299</v>
      </c>
      <c r="C9" s="390"/>
      <c r="D9" s="381" t="s">
        <v>45</v>
      </c>
      <c r="E9" s="385">
        <v>0</v>
      </c>
      <c r="F9" s="381">
        <v>0</v>
      </c>
      <c r="G9" s="381">
        <v>0</v>
      </c>
      <c r="H9" s="385">
        <v>-12291041</v>
      </c>
      <c r="I9" s="385">
        <v>29480</v>
      </c>
      <c r="J9" s="385">
        <v>-12261561</v>
      </c>
    </row>
    <row r="10" spans="1:10" ht="28.8" x14ac:dyDescent="0.3">
      <c r="A10" s="89" t="s">
        <v>304</v>
      </c>
      <c r="B10" s="512" t="s">
        <v>123</v>
      </c>
      <c r="C10" s="390">
        <v>15</v>
      </c>
      <c r="D10" s="381">
        <v>0</v>
      </c>
      <c r="E10" s="382">
        <v>7048351</v>
      </c>
      <c r="F10" s="381">
        <v>0</v>
      </c>
      <c r="G10" s="382">
        <v>0</v>
      </c>
      <c r="H10" s="382">
        <v>-7048351</v>
      </c>
      <c r="I10" s="382">
        <v>0</v>
      </c>
      <c r="J10" s="382">
        <v>0</v>
      </c>
    </row>
    <row r="11" spans="1:10" x14ac:dyDescent="0.3">
      <c r="A11" s="32" t="s">
        <v>300</v>
      </c>
      <c r="B11" s="32" t="s">
        <v>301</v>
      </c>
      <c r="C11" s="391"/>
      <c r="D11" s="380">
        <v>0</v>
      </c>
      <c r="E11" s="380">
        <f>E8+E9+E10</f>
        <v>23220116.390000001</v>
      </c>
      <c r="F11" s="380">
        <f t="shared" ref="F11:J11" si="0">F8+F9+F10</f>
        <v>0</v>
      </c>
      <c r="G11" s="380">
        <f t="shared" si="0"/>
        <v>0</v>
      </c>
      <c r="H11" s="380">
        <f t="shared" si="0"/>
        <v>-19339392</v>
      </c>
      <c r="I11" s="380">
        <f t="shared" si="0"/>
        <v>29480</v>
      </c>
      <c r="J11" s="380">
        <f t="shared" si="0"/>
        <v>3910204.3899999987</v>
      </c>
    </row>
    <row r="12" spans="1:10" x14ac:dyDescent="0.3">
      <c r="A12" s="89" t="s">
        <v>302</v>
      </c>
      <c r="B12" s="89" t="s">
        <v>303</v>
      </c>
      <c r="C12" s="390">
        <v>22</v>
      </c>
      <c r="D12" s="381" t="s">
        <v>45</v>
      </c>
      <c r="E12" s="382">
        <v>-8355078</v>
      </c>
      <c r="F12" s="381">
        <v>918</v>
      </c>
      <c r="G12" s="382">
        <v>0</v>
      </c>
      <c r="H12" s="382"/>
      <c r="I12" s="382"/>
      <c r="J12" s="382">
        <v>-8354160</v>
      </c>
    </row>
    <row r="13" spans="1:10" ht="28.8" x14ac:dyDescent="0.3">
      <c r="A13" s="32" t="s">
        <v>305</v>
      </c>
      <c r="B13" s="32" t="s">
        <v>306</v>
      </c>
      <c r="C13" s="391"/>
      <c r="D13" s="380">
        <v>0</v>
      </c>
      <c r="E13" s="380">
        <f>E12</f>
        <v>-8355078</v>
      </c>
      <c r="F13" s="380">
        <v>918</v>
      </c>
      <c r="G13" s="380">
        <v>0</v>
      </c>
      <c r="H13" s="380">
        <f>H12</f>
        <v>0</v>
      </c>
      <c r="I13" s="380">
        <v>0</v>
      </c>
      <c r="J13" s="380">
        <v>-8354160</v>
      </c>
    </row>
    <row r="14" spans="1:10" ht="15" thickBot="1" x14ac:dyDescent="0.35">
      <c r="A14" s="388" t="s">
        <v>307</v>
      </c>
      <c r="B14" s="388" t="s">
        <v>308</v>
      </c>
      <c r="C14" s="392"/>
      <c r="D14" s="384">
        <f>D7+D11+D13</f>
        <v>39786089</v>
      </c>
      <c r="E14" s="384">
        <f>E7+E11+E13</f>
        <v>100503041.17000002</v>
      </c>
      <c r="F14" s="384">
        <f>F7+F11+F13</f>
        <v>-23352</v>
      </c>
      <c r="G14" s="384">
        <f>G7+G11+G13</f>
        <v>24647260</v>
      </c>
      <c r="H14" s="384">
        <f>H7+H11+H13</f>
        <v>163915291</v>
      </c>
      <c r="I14" s="384">
        <f>I7+I11+I13</f>
        <v>88379</v>
      </c>
      <c r="J14" s="384">
        <f>J7+J11+J13</f>
        <v>328916708.17000002</v>
      </c>
    </row>
    <row r="15" spans="1:10" x14ac:dyDescent="0.3">
      <c r="A15" s="89" t="s">
        <v>297</v>
      </c>
      <c r="B15" s="89" t="s">
        <v>111</v>
      </c>
      <c r="C15" s="390"/>
      <c r="D15" s="381" t="s">
        <v>45</v>
      </c>
      <c r="E15" s="383">
        <f>'Peļņas vai zaudējumu pārskats'!D16</f>
        <v>38364795</v>
      </c>
      <c r="F15" s="381">
        <v>0</v>
      </c>
      <c r="G15" s="382">
        <v>0</v>
      </c>
      <c r="H15" s="383">
        <v>0</v>
      </c>
      <c r="I15" s="383">
        <v>0</v>
      </c>
      <c r="J15" s="382">
        <f>E15</f>
        <v>38364795</v>
      </c>
    </row>
    <row r="16" spans="1:10" ht="28.8" x14ac:dyDescent="0.3">
      <c r="A16" s="89" t="s">
        <v>298</v>
      </c>
      <c r="B16" s="89" t="s">
        <v>299</v>
      </c>
      <c r="C16" s="390"/>
      <c r="D16" s="381" t="s">
        <v>45</v>
      </c>
      <c r="E16" s="385">
        <v>0</v>
      </c>
      <c r="F16" s="381">
        <v>0</v>
      </c>
      <c r="G16" s="381">
        <v>0</v>
      </c>
      <c r="H16" s="510">
        <f>-16833777-5790938</f>
        <v>-22624715</v>
      </c>
      <c r="I16" s="385">
        <v>-20583</v>
      </c>
      <c r="J16" s="385">
        <f>I16+H16</f>
        <v>-22645298</v>
      </c>
    </row>
    <row r="17" spans="1:10" ht="28.8" x14ac:dyDescent="0.3">
      <c r="A17" s="89" t="s">
        <v>304</v>
      </c>
      <c r="B17" s="512" t="s">
        <v>123</v>
      </c>
      <c r="C17" s="390">
        <v>15</v>
      </c>
      <c r="D17" s="381">
        <v>0</v>
      </c>
      <c r="E17" s="395">
        <v>6631632</v>
      </c>
      <c r="F17" s="381">
        <v>0</v>
      </c>
      <c r="G17" s="382">
        <v>0</v>
      </c>
      <c r="H17" s="395">
        <f>-16008443+9376811</f>
        <v>-6631632</v>
      </c>
      <c r="I17" s="382">
        <v>0</v>
      </c>
      <c r="J17" s="382">
        <v>0</v>
      </c>
    </row>
    <row r="18" spans="1:10" x14ac:dyDescent="0.3">
      <c r="A18" s="32" t="s">
        <v>300</v>
      </c>
      <c r="B18" s="32" t="s">
        <v>301</v>
      </c>
      <c r="C18" s="391"/>
      <c r="D18" s="380">
        <v>0</v>
      </c>
      <c r="E18" s="380">
        <f>E15+E16+E17</f>
        <v>44996427</v>
      </c>
      <c r="F18" s="380">
        <f t="shared" ref="F18:I18" si="1">F15+F16+F17</f>
        <v>0</v>
      </c>
      <c r="G18" s="380">
        <f t="shared" si="1"/>
        <v>0</v>
      </c>
      <c r="H18" s="380">
        <f t="shared" si="1"/>
        <v>-29256347</v>
      </c>
      <c r="I18" s="380">
        <f t="shared" si="1"/>
        <v>-20583</v>
      </c>
      <c r="J18" s="380">
        <f>J15+J16</f>
        <v>15719497</v>
      </c>
    </row>
    <row r="19" spans="1:10" x14ac:dyDescent="0.3">
      <c r="A19" s="89" t="s">
        <v>302</v>
      </c>
      <c r="B19" s="89" t="s">
        <v>303</v>
      </c>
      <c r="C19" s="390">
        <v>22</v>
      </c>
      <c r="D19" s="381" t="s">
        <v>45</v>
      </c>
      <c r="E19" s="382">
        <v>-11935826</v>
      </c>
      <c r="F19" s="381">
        <v>1071</v>
      </c>
      <c r="G19" s="382">
        <v>0</v>
      </c>
      <c r="H19" s="382">
        <v>0</v>
      </c>
      <c r="I19" s="382">
        <v>0</v>
      </c>
      <c r="J19" s="382">
        <f>F19+E19</f>
        <v>-11934755</v>
      </c>
    </row>
    <row r="20" spans="1:10" ht="28.8" x14ac:dyDescent="0.3">
      <c r="A20" s="32" t="s">
        <v>305</v>
      </c>
      <c r="B20" s="32" t="s">
        <v>306</v>
      </c>
      <c r="C20" s="380"/>
      <c r="D20" s="380">
        <v>0</v>
      </c>
      <c r="E20" s="380">
        <f>E19</f>
        <v>-11935826</v>
      </c>
      <c r="F20" s="380">
        <f t="shared" ref="F20:I20" si="2">F19</f>
        <v>1071</v>
      </c>
      <c r="G20" s="380">
        <f t="shared" si="2"/>
        <v>0</v>
      </c>
      <c r="H20" s="380">
        <f t="shared" si="2"/>
        <v>0</v>
      </c>
      <c r="I20" s="380">
        <f t="shared" si="2"/>
        <v>0</v>
      </c>
      <c r="J20" s="380">
        <f>H20+F20+E20</f>
        <v>-11934755</v>
      </c>
    </row>
    <row r="21" spans="1:10" ht="15" thickBot="1" x14ac:dyDescent="0.35">
      <c r="A21" s="389" t="s">
        <v>309</v>
      </c>
      <c r="B21" s="389" t="s">
        <v>310</v>
      </c>
      <c r="C21" s="386"/>
      <c r="D21" s="386">
        <f>D14+D18+D20</f>
        <v>39786089</v>
      </c>
      <c r="E21" s="386">
        <f>E14+E18+E20</f>
        <v>133563642.17000002</v>
      </c>
      <c r="F21" s="386">
        <f>F14+F18+F20</f>
        <v>-22281</v>
      </c>
      <c r="G21" s="386">
        <f>G14+G18+G20</f>
        <v>24647260</v>
      </c>
      <c r="H21" s="386">
        <f>H14+H18+H20</f>
        <v>134658944</v>
      </c>
      <c r="I21" s="386">
        <f>I14+I18+I20</f>
        <v>67796</v>
      </c>
      <c r="J21" s="386">
        <f>J14+J18+J20</f>
        <v>332701450.17000002</v>
      </c>
    </row>
    <row r="22" spans="1:10" ht="15" thickTop="1" x14ac:dyDescent="0.3">
      <c r="A22" s="84"/>
      <c r="B22" s="84"/>
      <c r="C22" s="84"/>
      <c r="D22" s="84"/>
      <c r="E22" s="43"/>
      <c r="F22" s="81"/>
      <c r="G22" s="44"/>
    </row>
    <row r="23" spans="1:10" x14ac:dyDescent="0.3">
      <c r="A23" s="84"/>
      <c r="B23" s="84"/>
      <c r="C23" s="84"/>
      <c r="D23" s="84"/>
      <c r="E23" s="43"/>
      <c r="F23" s="81"/>
      <c r="G23" s="44"/>
    </row>
    <row r="24" spans="1:10" x14ac:dyDescent="0.3">
      <c r="A24" s="84"/>
      <c r="B24" s="84"/>
      <c r="C24" s="84"/>
      <c r="D24" s="84"/>
      <c r="E24" s="43"/>
      <c r="F24" s="81"/>
      <c r="G24" s="44"/>
    </row>
    <row r="25" spans="1:10" x14ac:dyDescent="0.3">
      <c r="A25" s="84"/>
      <c r="B25" s="84"/>
      <c r="C25" s="84"/>
      <c r="D25" s="84"/>
      <c r="E25" s="43"/>
      <c r="F25" s="81"/>
      <c r="G25" s="44"/>
    </row>
    <row r="26" spans="1:10" x14ac:dyDescent="0.3">
      <c r="A26" s="84"/>
      <c r="B26" s="84"/>
      <c r="C26" s="84"/>
      <c r="D26" s="84"/>
      <c r="E26" s="47"/>
      <c r="F26" s="44"/>
      <c r="G26" s="44"/>
    </row>
    <row r="27" spans="1:10" x14ac:dyDescent="0.3">
      <c r="A27" s="84"/>
      <c r="B27" s="84"/>
      <c r="C27" s="84"/>
      <c r="D27" s="84"/>
      <c r="E27" s="43"/>
      <c r="F27" s="44"/>
      <c r="G27" s="44"/>
    </row>
    <row r="28" spans="1:10" x14ac:dyDescent="0.3">
      <c r="A28" s="85"/>
      <c r="B28" s="85"/>
      <c r="C28" s="85"/>
      <c r="D28" s="85"/>
      <c r="E28" s="62"/>
      <c r="F28" s="63"/>
      <c r="G28" s="45"/>
    </row>
    <row r="29" spans="1:10" x14ac:dyDescent="0.3">
      <c r="A29" s="85"/>
      <c r="B29" s="85"/>
      <c r="C29" s="85"/>
      <c r="D29" s="85"/>
      <c r="E29" s="62"/>
      <c r="F29" s="63"/>
      <c r="G29" s="45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FDC523-CD17-49C1-9D89-82C70066468C}">
  <sheetPr>
    <tabColor rgb="FF92D050"/>
  </sheetPr>
  <dimension ref="A1:F52"/>
  <sheetViews>
    <sheetView showGridLines="0" topLeftCell="C24" zoomScaleNormal="100" workbookViewId="0">
      <selection activeCell="C33" sqref="C33"/>
    </sheetView>
  </sheetViews>
  <sheetFormatPr defaultRowHeight="14.4" x14ac:dyDescent="0.3"/>
  <cols>
    <col min="1" max="1" width="45" customWidth="1"/>
    <col min="2" max="2" width="44" customWidth="1"/>
    <col min="3" max="6" width="18.33203125" customWidth="1"/>
  </cols>
  <sheetData>
    <row r="1" spans="1:6" s="303" customFormat="1" ht="55.95" customHeight="1" x14ac:dyDescent="0.3">
      <c r="A1" s="304" t="str">
        <f>'Peļņas vai zaudējumu pārskats'!A1</f>
        <v>AS "CONEXUS BALTIC GRID" 2024. GADA PĀRSKATS</v>
      </c>
      <c r="B1" s="304" t="str">
        <f>'Peļņas vai zaudējumu pārskats'!B1</f>
        <v>AS "CONEXUS BALTIC GRID" ANNUAL REPORT FOR 2024</v>
      </c>
    </row>
    <row r="2" spans="1:6" x14ac:dyDescent="0.3">
      <c r="A2" s="319" t="s">
        <v>311</v>
      </c>
      <c r="B2" s="319" t="s">
        <v>312</v>
      </c>
    </row>
    <row r="3" spans="1:6" x14ac:dyDescent="0.3">
      <c r="A3" s="366" t="s">
        <v>313</v>
      </c>
      <c r="B3" s="366" t="s">
        <v>314</v>
      </c>
    </row>
    <row r="4" spans="1:6" ht="57.6" x14ac:dyDescent="0.3">
      <c r="A4" s="320"/>
      <c r="B4" s="320"/>
      <c r="C4" s="321" t="s">
        <v>315</v>
      </c>
      <c r="D4" s="321" t="s">
        <v>316</v>
      </c>
      <c r="E4" s="321" t="s">
        <v>317</v>
      </c>
      <c r="F4" s="321" t="s">
        <v>318</v>
      </c>
    </row>
    <row r="5" spans="1:6" x14ac:dyDescent="0.3">
      <c r="A5" s="322"/>
      <c r="B5" s="323"/>
      <c r="C5" s="324" t="s">
        <v>115</v>
      </c>
      <c r="D5" s="324" t="s">
        <v>115</v>
      </c>
      <c r="E5" s="324" t="s">
        <v>115</v>
      </c>
      <c r="F5" s="324" t="s">
        <v>115</v>
      </c>
    </row>
    <row r="6" spans="1:6" x14ac:dyDescent="0.3">
      <c r="A6" s="323" t="s">
        <v>319</v>
      </c>
      <c r="B6" s="325" t="s">
        <v>90</v>
      </c>
      <c r="C6" s="326">
        <v>34541129</v>
      </c>
      <c r="D6" s="326">
        <v>60233254</v>
      </c>
      <c r="E6" s="326">
        <v>94774383</v>
      </c>
      <c r="F6" s="326">
        <f t="shared" ref="F6:F14" si="0">C6+D6-E6</f>
        <v>0</v>
      </c>
    </row>
    <row r="7" spans="1:6" x14ac:dyDescent="0.3">
      <c r="A7" s="323" t="s">
        <v>320</v>
      </c>
      <c r="B7" s="323" t="s">
        <v>92</v>
      </c>
      <c r="C7" s="327">
        <v>963479</v>
      </c>
      <c r="D7" s="327">
        <v>1023871</v>
      </c>
      <c r="E7" s="328">
        <v>1987350</v>
      </c>
      <c r="F7" s="326">
        <f t="shared" si="0"/>
        <v>0</v>
      </c>
    </row>
    <row r="8" spans="1:6" x14ac:dyDescent="0.3">
      <c r="A8" s="323" t="s">
        <v>321</v>
      </c>
      <c r="B8" s="325" t="s">
        <v>94</v>
      </c>
      <c r="C8" s="327">
        <v>-3806764</v>
      </c>
      <c r="D8" s="327">
        <v>-5359074</v>
      </c>
      <c r="E8" s="328">
        <v>-9165838</v>
      </c>
      <c r="F8" s="326">
        <f t="shared" si="0"/>
        <v>0</v>
      </c>
    </row>
    <row r="9" spans="1:6" x14ac:dyDescent="0.3">
      <c r="A9" s="323" t="s">
        <v>322</v>
      </c>
      <c r="B9" s="325" t="s">
        <v>96</v>
      </c>
      <c r="C9" s="327">
        <v>-9890644</v>
      </c>
      <c r="D9" s="327">
        <v>-7439393</v>
      </c>
      <c r="E9" s="328">
        <v>-17330037</v>
      </c>
      <c r="F9" s="326">
        <f t="shared" si="0"/>
        <v>0</v>
      </c>
    </row>
    <row r="10" spans="1:6" x14ac:dyDescent="0.3">
      <c r="A10" s="323" t="s">
        <v>323</v>
      </c>
      <c r="B10" s="325" t="s">
        <v>98</v>
      </c>
      <c r="C10" s="327">
        <v>-1562064</v>
      </c>
      <c r="D10" s="327">
        <v>-979061</v>
      </c>
      <c r="E10" s="328">
        <v>-2541125</v>
      </c>
      <c r="F10" s="326">
        <f t="shared" si="0"/>
        <v>0</v>
      </c>
    </row>
    <row r="11" spans="1:6" ht="28.8" x14ac:dyDescent="0.3">
      <c r="A11" s="323" t="s">
        <v>324</v>
      </c>
      <c r="B11" s="325" t="s">
        <v>325</v>
      </c>
      <c r="C11" s="327">
        <v>-15139220</v>
      </c>
      <c r="D11" s="327">
        <v>-9349065</v>
      </c>
      <c r="E11" s="326">
        <v>-24488285</v>
      </c>
      <c r="F11" s="326">
        <f t="shared" si="0"/>
        <v>0</v>
      </c>
    </row>
    <row r="12" spans="1:6" x14ac:dyDescent="0.3">
      <c r="A12" s="323" t="s">
        <v>326</v>
      </c>
      <c r="B12" s="325" t="s">
        <v>327</v>
      </c>
      <c r="C12" s="327">
        <v>-1111680</v>
      </c>
      <c r="D12" s="327">
        <v>-776016</v>
      </c>
      <c r="E12" s="326">
        <v>-1887696</v>
      </c>
      <c r="F12" s="326">
        <f t="shared" si="0"/>
        <v>0</v>
      </c>
    </row>
    <row r="13" spans="1:6" x14ac:dyDescent="0.3">
      <c r="A13" s="323" t="s">
        <v>328</v>
      </c>
      <c r="B13" s="325" t="s">
        <v>109</v>
      </c>
      <c r="C13" s="326">
        <v>-180330</v>
      </c>
      <c r="D13" s="326">
        <v>-2803627</v>
      </c>
      <c r="E13" s="326">
        <v>-2983957</v>
      </c>
      <c r="F13" s="326">
        <f t="shared" si="0"/>
        <v>0</v>
      </c>
    </row>
    <row r="14" spans="1:6" ht="15" thickBot="1" x14ac:dyDescent="0.35">
      <c r="A14" s="329" t="s">
        <v>329</v>
      </c>
      <c r="B14" s="330" t="s">
        <v>330</v>
      </c>
      <c r="C14" s="331">
        <v>3813906</v>
      </c>
      <c r="D14" s="331">
        <v>34550889</v>
      </c>
      <c r="E14" s="331">
        <v>38364795</v>
      </c>
      <c r="F14" s="331">
        <f t="shared" si="0"/>
        <v>0</v>
      </c>
    </row>
    <row r="15" spans="1:6" ht="15" thickTop="1" x14ac:dyDescent="0.3"/>
    <row r="16" spans="1:6" x14ac:dyDescent="0.3">
      <c r="A16" s="366" t="s">
        <v>331</v>
      </c>
      <c r="B16" s="366" t="s">
        <v>332</v>
      </c>
      <c r="C16" s="332"/>
      <c r="D16" s="332"/>
      <c r="E16" s="332"/>
      <c r="F16" s="332"/>
    </row>
    <row r="17" spans="1:6" ht="57.6" x14ac:dyDescent="0.3">
      <c r="A17" s="320"/>
      <c r="B17" s="320"/>
      <c r="C17" s="321" t="s">
        <v>315</v>
      </c>
      <c r="D17" s="321" t="s">
        <v>316</v>
      </c>
      <c r="E17" s="321" t="s">
        <v>317</v>
      </c>
      <c r="F17" s="321" t="s">
        <v>318</v>
      </c>
    </row>
    <row r="18" spans="1:6" x14ac:dyDescent="0.3">
      <c r="A18" s="322"/>
      <c r="B18" s="323"/>
      <c r="C18" s="324" t="s">
        <v>115</v>
      </c>
      <c r="D18" s="324" t="s">
        <v>115</v>
      </c>
      <c r="E18" s="324" t="s">
        <v>115</v>
      </c>
      <c r="F18" s="324" t="s">
        <v>115</v>
      </c>
    </row>
    <row r="19" spans="1:6" x14ac:dyDescent="0.3">
      <c r="A19" s="323" t="s">
        <v>319</v>
      </c>
      <c r="B19" s="325" t="s">
        <v>90</v>
      </c>
      <c r="C19" s="326">
        <v>26225544</v>
      </c>
      <c r="D19" s="326">
        <v>50242335</v>
      </c>
      <c r="E19" s="326">
        <v>76467879</v>
      </c>
      <c r="F19" s="326">
        <f t="shared" ref="F19:F27" si="1">C19+D19-E19</f>
        <v>0</v>
      </c>
    </row>
    <row r="20" spans="1:6" x14ac:dyDescent="0.3">
      <c r="A20" s="323" t="s">
        <v>320</v>
      </c>
      <c r="B20" s="323" t="s">
        <v>92</v>
      </c>
      <c r="C20" s="327">
        <v>240442</v>
      </c>
      <c r="D20" s="327">
        <v>809299</v>
      </c>
      <c r="E20" s="328">
        <v>1049741</v>
      </c>
      <c r="F20" s="326">
        <f t="shared" si="1"/>
        <v>0</v>
      </c>
    </row>
    <row r="21" spans="1:6" x14ac:dyDescent="0.3">
      <c r="A21" s="323" t="s">
        <v>321</v>
      </c>
      <c r="B21" s="325" t="s">
        <v>94</v>
      </c>
      <c r="C21" s="327">
        <v>-3116399</v>
      </c>
      <c r="D21" s="327">
        <v>-4962869</v>
      </c>
      <c r="E21" s="328">
        <v>-8079268</v>
      </c>
      <c r="F21" s="326">
        <f t="shared" si="1"/>
        <v>0</v>
      </c>
    </row>
    <row r="22" spans="1:6" x14ac:dyDescent="0.3">
      <c r="A22" s="323" t="s">
        <v>322</v>
      </c>
      <c r="B22" s="325" t="s">
        <v>96</v>
      </c>
      <c r="C22" s="327">
        <v>-9073248</v>
      </c>
      <c r="D22" s="327">
        <v>-6912405</v>
      </c>
      <c r="E22" s="328">
        <v>-15985653</v>
      </c>
      <c r="F22" s="326">
        <f t="shared" si="1"/>
        <v>0</v>
      </c>
    </row>
    <row r="23" spans="1:6" x14ac:dyDescent="0.3">
      <c r="A23" s="323" t="s">
        <v>323</v>
      </c>
      <c r="B23" s="325" t="s">
        <v>98</v>
      </c>
      <c r="C23" s="327">
        <v>-1787737</v>
      </c>
      <c r="D23" s="327">
        <v>-1162912</v>
      </c>
      <c r="E23" s="328">
        <v>-2950649</v>
      </c>
      <c r="F23" s="326">
        <f t="shared" si="1"/>
        <v>0</v>
      </c>
    </row>
    <row r="24" spans="1:6" ht="28.8" x14ac:dyDescent="0.3">
      <c r="A24" s="323" t="s">
        <v>324</v>
      </c>
      <c r="B24" s="325" t="s">
        <v>325</v>
      </c>
      <c r="C24" s="327">
        <v>-9959630</v>
      </c>
      <c r="D24" s="327">
        <v>-19978571</v>
      </c>
      <c r="E24" s="326">
        <v>-29938201</v>
      </c>
      <c r="F24" s="326">
        <f t="shared" si="1"/>
        <v>0</v>
      </c>
    </row>
    <row r="25" spans="1:6" x14ac:dyDescent="0.3">
      <c r="A25" s="323" t="s">
        <v>326</v>
      </c>
      <c r="B25" s="325" t="s">
        <v>327</v>
      </c>
      <c r="C25" s="327">
        <v>-1356442</v>
      </c>
      <c r="D25" s="327">
        <v>-946872</v>
      </c>
      <c r="E25" s="326">
        <v>-2303314</v>
      </c>
      <c r="F25" s="326">
        <f t="shared" si="1"/>
        <v>0</v>
      </c>
    </row>
    <row r="26" spans="1:6" x14ac:dyDescent="0.3">
      <c r="A26" s="323" t="s">
        <v>328</v>
      </c>
      <c r="B26" s="325" t="s">
        <v>109</v>
      </c>
      <c r="C26" s="326">
        <v>-195219</v>
      </c>
      <c r="D26" s="326">
        <v>-1893551</v>
      </c>
      <c r="E26" s="326">
        <v>-2088770</v>
      </c>
      <c r="F26" s="326">
        <f t="shared" si="1"/>
        <v>0</v>
      </c>
    </row>
    <row r="27" spans="1:6" ht="15" thickBot="1" x14ac:dyDescent="0.35">
      <c r="A27" s="329" t="s">
        <v>329</v>
      </c>
      <c r="B27" s="330" t="s">
        <v>330</v>
      </c>
      <c r="C27" s="331">
        <v>977311</v>
      </c>
      <c r="D27" s="331">
        <v>15194454</v>
      </c>
      <c r="E27" s="331">
        <v>16171765</v>
      </c>
      <c r="F27" s="331">
        <f t="shared" si="1"/>
        <v>0</v>
      </c>
    </row>
    <row r="28" spans="1:6" ht="15" thickTop="1" x14ac:dyDescent="0.3"/>
    <row r="29" spans="1:6" ht="28.8" x14ac:dyDescent="0.3">
      <c r="A29" s="366" t="s">
        <v>333</v>
      </c>
      <c r="B29" s="366" t="s">
        <v>334</v>
      </c>
      <c r="C29" s="333"/>
      <c r="D29" s="333"/>
      <c r="E29" s="333"/>
      <c r="F29" s="333"/>
    </row>
    <row r="30" spans="1:6" ht="57.6" x14ac:dyDescent="0.3">
      <c r="A30" s="320"/>
      <c r="B30" s="320"/>
      <c r="C30" s="321" t="s">
        <v>315</v>
      </c>
      <c r="D30" s="321" t="s">
        <v>316</v>
      </c>
      <c r="E30" s="321" t="s">
        <v>317</v>
      </c>
      <c r="F30" s="321" t="s">
        <v>318</v>
      </c>
    </row>
    <row r="31" spans="1:6" x14ac:dyDescent="0.3">
      <c r="A31" s="322"/>
      <c r="B31" s="323"/>
      <c r="C31" s="324" t="s">
        <v>115</v>
      </c>
      <c r="D31" s="324" t="s">
        <v>115</v>
      </c>
      <c r="E31" s="324" t="s">
        <v>115</v>
      </c>
      <c r="F31" s="324" t="s">
        <v>115</v>
      </c>
    </row>
    <row r="32" spans="1:6" x14ac:dyDescent="0.3">
      <c r="A32" s="325" t="s">
        <v>335</v>
      </c>
      <c r="B32" s="325" t="s">
        <v>336</v>
      </c>
      <c r="C32" s="327">
        <v>234146907</v>
      </c>
      <c r="D32" s="327">
        <v>246978998</v>
      </c>
      <c r="E32" s="327">
        <v>481125905</v>
      </c>
      <c r="F32" s="326">
        <f>C32+D32-E32</f>
        <v>0</v>
      </c>
    </row>
    <row r="33" spans="1:6" ht="29.4" thickBot="1" x14ac:dyDescent="0.35">
      <c r="A33" s="334" t="s">
        <v>337</v>
      </c>
      <c r="B33" s="334" t="s">
        <v>338</v>
      </c>
      <c r="C33" s="335">
        <v>9741847</v>
      </c>
      <c r="D33" s="335">
        <v>37812848</v>
      </c>
      <c r="E33" s="336">
        <v>47554695</v>
      </c>
      <c r="F33" s="336">
        <f>C33+D33-E33</f>
        <v>0</v>
      </c>
    </row>
    <row r="34" spans="1:6" ht="15" thickTop="1" x14ac:dyDescent="0.3"/>
    <row r="35" spans="1:6" ht="28.8" x14ac:dyDescent="0.3">
      <c r="A35" s="366" t="s">
        <v>339</v>
      </c>
      <c r="B35" s="366" t="s">
        <v>340</v>
      </c>
      <c r="C35" s="333"/>
      <c r="D35" s="333"/>
      <c r="E35" s="333"/>
      <c r="F35" s="333"/>
    </row>
    <row r="36" spans="1:6" ht="57.6" x14ac:dyDescent="0.3">
      <c r="A36" s="320"/>
      <c r="B36" s="320"/>
      <c r="C36" s="321" t="s">
        <v>315</v>
      </c>
      <c r="D36" s="321" t="s">
        <v>316</v>
      </c>
      <c r="E36" s="321" t="s">
        <v>317</v>
      </c>
      <c r="F36" s="321" t="s">
        <v>318</v>
      </c>
    </row>
    <row r="37" spans="1:6" x14ac:dyDescent="0.3">
      <c r="A37" s="322"/>
      <c r="B37" s="323"/>
      <c r="C37" s="324" t="s">
        <v>115</v>
      </c>
      <c r="D37" s="324" t="s">
        <v>115</v>
      </c>
      <c r="E37" s="324" t="s">
        <v>115</v>
      </c>
      <c r="F37" s="324" t="s">
        <v>115</v>
      </c>
    </row>
    <row r="38" spans="1:6" x14ac:dyDescent="0.3">
      <c r="A38" s="325" t="s">
        <v>335</v>
      </c>
      <c r="B38" s="325" t="s">
        <v>336</v>
      </c>
      <c r="C38" s="327">
        <v>251881527</v>
      </c>
      <c r="D38" s="327">
        <v>217402947</v>
      </c>
      <c r="E38" s="327">
        <v>469284474</v>
      </c>
      <c r="F38" s="326">
        <f>C38+D38-E38</f>
        <v>0</v>
      </c>
    </row>
    <row r="39" spans="1:6" ht="29.4" thickBot="1" x14ac:dyDescent="0.35">
      <c r="A39" s="334" t="s">
        <v>337</v>
      </c>
      <c r="B39" s="334" t="s">
        <v>338</v>
      </c>
      <c r="C39" s="335">
        <v>10964317</v>
      </c>
      <c r="D39" s="335">
        <v>22604137</v>
      </c>
      <c r="E39" s="336">
        <v>33568454</v>
      </c>
      <c r="F39" s="336">
        <f>C39+D39-E39</f>
        <v>0</v>
      </c>
    </row>
    <row r="40" spans="1:6" ht="15" thickTop="1" x14ac:dyDescent="0.3"/>
    <row r="42" spans="1:6" x14ac:dyDescent="0.3">
      <c r="A42" s="337" t="s">
        <v>341</v>
      </c>
      <c r="B42" s="338" t="s">
        <v>342</v>
      </c>
      <c r="C42" s="339"/>
      <c r="D42" s="339"/>
      <c r="E42" s="339"/>
      <c r="F42" s="339"/>
    </row>
    <row r="43" spans="1:6" ht="57.6" x14ac:dyDescent="0.3">
      <c r="A43" s="366" t="s">
        <v>343</v>
      </c>
      <c r="B43" s="366" t="s">
        <v>344</v>
      </c>
      <c r="C43" s="339"/>
      <c r="D43" s="339"/>
      <c r="E43" s="339"/>
      <c r="F43" s="339"/>
    </row>
    <row r="44" spans="1:6" x14ac:dyDescent="0.3">
      <c r="A44" s="340"/>
      <c r="B44" s="340"/>
      <c r="C44" s="321" t="s">
        <v>315</v>
      </c>
      <c r="D44" s="321" t="s">
        <v>316</v>
      </c>
      <c r="E44" s="321" t="s">
        <v>317</v>
      </c>
      <c r="F44" s="321" t="s">
        <v>345</v>
      </c>
    </row>
    <row r="45" spans="1:6" x14ac:dyDescent="0.3">
      <c r="A45" s="322"/>
      <c r="B45" s="323"/>
      <c r="C45" s="324" t="s">
        <v>115</v>
      </c>
      <c r="D45" s="324" t="s">
        <v>115</v>
      </c>
      <c r="E45" s="324" t="s">
        <v>115</v>
      </c>
      <c r="F45" s="324" t="s">
        <v>115</v>
      </c>
    </row>
    <row r="46" spans="1:6" ht="30" customHeight="1" thickBot="1" x14ac:dyDescent="0.35">
      <c r="A46" s="334" t="s">
        <v>346</v>
      </c>
      <c r="B46" s="334" t="s">
        <v>347</v>
      </c>
      <c r="C46" s="335">
        <v>25202911</v>
      </c>
      <c r="D46" s="335">
        <v>29889860</v>
      </c>
      <c r="E46" s="335">
        <v>55092771</v>
      </c>
      <c r="F46" s="336">
        <f>C46+D46-E46</f>
        <v>0</v>
      </c>
    </row>
    <row r="47" spans="1:6" ht="15" thickTop="1" x14ac:dyDescent="0.3">
      <c r="A47" s="333"/>
      <c r="B47" s="333"/>
      <c r="C47" s="341"/>
      <c r="D47" s="341"/>
      <c r="E47" s="341"/>
      <c r="F47" s="333"/>
    </row>
    <row r="48" spans="1:6" ht="57.6" x14ac:dyDescent="0.3">
      <c r="A48" s="366" t="s">
        <v>348</v>
      </c>
      <c r="B48" s="366" t="s">
        <v>349</v>
      </c>
      <c r="C48" s="339"/>
      <c r="D48" s="339"/>
      <c r="E48" s="339"/>
      <c r="F48" s="339"/>
    </row>
    <row r="49" spans="1:6" x14ac:dyDescent="0.3">
      <c r="A49" s="340"/>
      <c r="B49" s="340"/>
      <c r="C49" s="321" t="s">
        <v>315</v>
      </c>
      <c r="D49" s="321" t="s">
        <v>316</v>
      </c>
      <c r="E49" s="321" t="s">
        <v>317</v>
      </c>
      <c r="F49" s="321" t="s">
        <v>345</v>
      </c>
    </row>
    <row r="50" spans="1:6" x14ac:dyDescent="0.3">
      <c r="A50" s="322"/>
      <c r="B50" s="323"/>
      <c r="C50" s="324" t="s">
        <v>115</v>
      </c>
      <c r="D50" s="324" t="s">
        <v>115</v>
      </c>
      <c r="E50" s="324" t="s">
        <v>115</v>
      </c>
      <c r="F50" s="324" t="s">
        <v>115</v>
      </c>
    </row>
    <row r="51" spans="1:6" ht="29.4" customHeight="1" thickBot="1" x14ac:dyDescent="0.35">
      <c r="A51" s="334" t="s">
        <v>346</v>
      </c>
      <c r="B51" s="334" t="s">
        <v>347</v>
      </c>
      <c r="C51" s="335">
        <v>18519769.669999998</v>
      </c>
      <c r="D51" s="335">
        <v>24044083.010000005</v>
      </c>
      <c r="E51" s="335">
        <v>42563852.680000007</v>
      </c>
      <c r="F51" s="336">
        <f>C51+D51-E51</f>
        <v>0</v>
      </c>
    </row>
    <row r="52" spans="1:6" ht="15" thickTop="1" x14ac:dyDescent="0.3"/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2250E2-0945-4ED5-9EDF-7EC7659C2FB4}">
  <sheetPr>
    <tabColor rgb="FF92D050"/>
  </sheetPr>
  <dimension ref="A1:G70"/>
  <sheetViews>
    <sheetView showGridLines="0" topLeftCell="A9" zoomScale="70" zoomScaleNormal="70" workbookViewId="0">
      <selection activeCell="C22" sqref="C22"/>
    </sheetView>
  </sheetViews>
  <sheetFormatPr defaultColWidth="8.88671875" defaultRowHeight="14.4" x14ac:dyDescent="0.3"/>
  <cols>
    <col min="1" max="2" width="43" style="101" customWidth="1"/>
    <col min="3" max="3" width="11.44140625" style="101" customWidth="1"/>
    <col min="4" max="4" width="15.33203125" style="101" customWidth="1"/>
    <col min="5" max="5" width="15.109375" style="101" customWidth="1"/>
    <col min="6" max="16384" width="8.88671875" style="101"/>
  </cols>
  <sheetData>
    <row r="1" spans="1:5" s="139" customFormat="1" ht="60.6" customHeight="1" x14ac:dyDescent="0.3">
      <c r="A1" s="152" t="str">
        <f>'Peļņas vai zaudējumu pārskats'!A1</f>
        <v>AS "CONEXUS BALTIC GRID" 2024. GADA PĀRSKATS</v>
      </c>
      <c r="B1" s="152" t="str">
        <f>'Peļņas vai zaudējumu pārskats'!B1</f>
        <v>AS "CONEXUS BALTIC GRID" ANNUAL REPORT FOR 2024</v>
      </c>
    </row>
    <row r="2" spans="1:5" x14ac:dyDescent="0.3">
      <c r="A2" s="68" t="s">
        <v>350</v>
      </c>
      <c r="B2" s="68" t="s">
        <v>90</v>
      </c>
    </row>
    <row r="3" spans="1:5" x14ac:dyDescent="0.3">
      <c r="A3" s="26"/>
      <c r="B3" s="26"/>
      <c r="C3" s="121">
        <f>'Naudas plūsmas pārskats'!D3</f>
        <v>2024</v>
      </c>
      <c r="D3" s="121">
        <f>'Naudas plūsmas pārskats'!E3</f>
        <v>2023</v>
      </c>
      <c r="E3" s="63"/>
    </row>
    <row r="4" spans="1:5" x14ac:dyDescent="0.3">
      <c r="A4" s="9"/>
      <c r="B4" s="2"/>
      <c r="C4" s="155" t="s">
        <v>115</v>
      </c>
      <c r="D4" s="155" t="s">
        <v>115</v>
      </c>
      <c r="E4" s="81"/>
    </row>
    <row r="5" spans="1:5" x14ac:dyDescent="0.3">
      <c r="A5" s="89" t="s">
        <v>351</v>
      </c>
      <c r="B5" s="20" t="s">
        <v>352</v>
      </c>
      <c r="C5" s="158">
        <v>33156737</v>
      </c>
      <c r="D5" s="158">
        <v>25309428</v>
      </c>
      <c r="E5" s="81"/>
    </row>
    <row r="6" spans="1:5" x14ac:dyDescent="0.3">
      <c r="A6" s="89" t="s">
        <v>353</v>
      </c>
      <c r="B6" s="66" t="s">
        <v>354</v>
      </c>
      <c r="C6" s="164">
        <v>1384393</v>
      </c>
      <c r="D6" s="164">
        <v>916116</v>
      </c>
      <c r="E6" s="44"/>
    </row>
    <row r="7" spans="1:5" s="138" customFormat="1" x14ac:dyDescent="0.3">
      <c r="A7" s="32" t="s">
        <v>351</v>
      </c>
      <c r="B7" s="97" t="s">
        <v>352</v>
      </c>
      <c r="C7" s="160">
        <f>C5+C6</f>
        <v>34541130</v>
      </c>
      <c r="D7" s="160">
        <f>D5+D6</f>
        <v>26225544</v>
      </c>
      <c r="E7" s="45"/>
    </row>
    <row r="8" spans="1:5" x14ac:dyDescent="0.3">
      <c r="A8" s="89" t="s">
        <v>355</v>
      </c>
      <c r="B8" s="89" t="s">
        <v>356</v>
      </c>
      <c r="C8" s="1">
        <v>60233253</v>
      </c>
      <c r="D8" s="1">
        <v>50242335</v>
      </c>
      <c r="E8" s="44"/>
    </row>
    <row r="9" spans="1:5" s="138" customFormat="1" x14ac:dyDescent="0.3">
      <c r="A9" s="28" t="s">
        <v>357</v>
      </c>
      <c r="B9" s="32" t="s">
        <v>358</v>
      </c>
      <c r="C9" s="306">
        <f>C8</f>
        <v>60233253</v>
      </c>
      <c r="D9" s="306">
        <f>D8</f>
        <v>50242335</v>
      </c>
      <c r="E9" s="45"/>
    </row>
    <row r="10" spans="1:5" ht="15" thickBot="1" x14ac:dyDescent="0.35">
      <c r="A10" s="67"/>
      <c r="B10" s="14"/>
      <c r="C10" s="221">
        <f>C7+C9</f>
        <v>94774383</v>
      </c>
      <c r="D10" s="221">
        <f>D7+D9</f>
        <v>76467879</v>
      </c>
      <c r="E10" s="44"/>
    </row>
    <row r="11" spans="1:5" ht="15" thickTop="1" x14ac:dyDescent="0.3">
      <c r="A11" s="84"/>
      <c r="B11" s="84"/>
      <c r="C11" s="43"/>
      <c r="D11" s="81"/>
      <c r="E11" s="44"/>
    </row>
    <row r="12" spans="1:5" s="138" customFormat="1" ht="29.4" customHeight="1" x14ac:dyDescent="0.3">
      <c r="A12" s="27" t="s">
        <v>359</v>
      </c>
      <c r="B12" s="27" t="s">
        <v>360</v>
      </c>
      <c r="C12" s="121">
        <f>C3</f>
        <v>2024</v>
      </c>
      <c r="D12" s="121">
        <f>D3</f>
        <v>2023</v>
      </c>
      <c r="E12" s="63"/>
    </row>
    <row r="13" spans="1:5" x14ac:dyDescent="0.3">
      <c r="A13" s="9"/>
      <c r="B13" s="2"/>
      <c r="C13" s="155" t="s">
        <v>115</v>
      </c>
      <c r="D13" s="155" t="s">
        <v>115</v>
      </c>
      <c r="E13" s="81"/>
    </row>
    <row r="14" spans="1:5" x14ac:dyDescent="0.3">
      <c r="A14" s="89" t="s">
        <v>359</v>
      </c>
      <c r="B14" s="9" t="s">
        <v>361</v>
      </c>
      <c r="C14" s="158">
        <v>11207180</v>
      </c>
      <c r="D14" s="158">
        <v>12008790</v>
      </c>
      <c r="E14" s="81"/>
    </row>
    <row r="15" spans="1:5" x14ac:dyDescent="0.3">
      <c r="A15" s="89" t="s">
        <v>362</v>
      </c>
      <c r="B15" s="9" t="s">
        <v>363</v>
      </c>
      <c r="C15" s="400">
        <v>-9822787</v>
      </c>
      <c r="D15" s="400">
        <v>-11092674</v>
      </c>
      <c r="E15" s="44"/>
    </row>
    <row r="16" spans="1:5" ht="15" thickBot="1" x14ac:dyDescent="0.35">
      <c r="A16" s="67"/>
      <c r="B16" s="14"/>
      <c r="C16" s="70">
        <f>C14+C15</f>
        <v>1384393</v>
      </c>
      <c r="D16" s="70">
        <f>D14+D15</f>
        <v>916116</v>
      </c>
      <c r="E16" s="44"/>
    </row>
    <row r="17" spans="1:7" ht="15" thickTop="1" x14ac:dyDescent="0.3">
      <c r="A17" s="71" t="s">
        <v>364</v>
      </c>
      <c r="B17" s="68" t="s">
        <v>92</v>
      </c>
      <c r="E17" s="81"/>
    </row>
    <row r="18" spans="1:7" x14ac:dyDescent="0.3">
      <c r="A18" s="26"/>
      <c r="B18" s="26"/>
      <c r="C18" s="121">
        <f>C3</f>
        <v>2024</v>
      </c>
      <c r="D18" s="121">
        <f>D3</f>
        <v>2023</v>
      </c>
      <c r="E18" s="44"/>
    </row>
    <row r="19" spans="1:7" x14ac:dyDescent="0.3">
      <c r="A19" s="9"/>
      <c r="B19" s="2"/>
      <c r="C19" s="155" t="s">
        <v>115</v>
      </c>
      <c r="D19" s="155" t="s">
        <v>115</v>
      </c>
      <c r="E19" s="81"/>
    </row>
    <row r="20" spans="1:7" x14ac:dyDescent="0.3">
      <c r="A20" s="89" t="s">
        <v>365</v>
      </c>
      <c r="B20" s="9" t="s">
        <v>366</v>
      </c>
      <c r="C20" s="163">
        <v>1470685</v>
      </c>
      <c r="D20" s="163">
        <v>820890</v>
      </c>
      <c r="E20" s="44"/>
    </row>
    <row r="21" spans="1:7" x14ac:dyDescent="0.3">
      <c r="A21" s="89" t="s">
        <v>367</v>
      </c>
      <c r="B21" s="9" t="s">
        <v>92</v>
      </c>
      <c r="C21" s="163">
        <v>475765</v>
      </c>
      <c r="D21" s="163">
        <v>228851</v>
      </c>
      <c r="E21" s="44"/>
    </row>
    <row r="22" spans="1:7" x14ac:dyDescent="0.3">
      <c r="A22" s="401" t="s">
        <v>368</v>
      </c>
      <c r="B22" s="402" t="s">
        <v>369</v>
      </c>
      <c r="C22" s="282">
        <v>40900</v>
      </c>
      <c r="D22" s="282">
        <v>0</v>
      </c>
      <c r="E22" s="282"/>
      <c r="F22" s="163"/>
      <c r="G22" s="44"/>
    </row>
    <row r="23" spans="1:7" ht="15" thickBot="1" x14ac:dyDescent="0.35">
      <c r="A23" s="67"/>
      <c r="B23" s="14"/>
      <c r="C23" s="222">
        <f>C20+C22+C21</f>
        <v>1987350</v>
      </c>
      <c r="D23" s="222">
        <f>D20+D22+D21</f>
        <v>1049741</v>
      </c>
      <c r="E23" s="44"/>
    </row>
    <row r="24" spans="1:7" ht="15" thickTop="1" x14ac:dyDescent="0.3">
      <c r="A24" s="85"/>
      <c r="B24" s="85"/>
      <c r="C24" s="62"/>
      <c r="D24" s="63"/>
      <c r="E24" s="44"/>
    </row>
    <row r="25" spans="1:7" x14ac:dyDescent="0.3">
      <c r="A25" s="68" t="s">
        <v>370</v>
      </c>
      <c r="B25" s="68" t="s">
        <v>94</v>
      </c>
    </row>
    <row r="26" spans="1:7" x14ac:dyDescent="0.3">
      <c r="A26" s="26"/>
      <c r="B26" s="26"/>
      <c r="C26" s="121">
        <f>C18</f>
        <v>2024</v>
      </c>
      <c r="D26" s="121">
        <f>D18</f>
        <v>2023</v>
      </c>
    </row>
    <row r="27" spans="1:7" ht="14.4" customHeight="1" x14ac:dyDescent="0.3">
      <c r="A27" s="9"/>
      <c r="B27" s="9"/>
      <c r="C27" s="155" t="s">
        <v>115</v>
      </c>
      <c r="D27" s="155" t="s">
        <v>116</v>
      </c>
    </row>
    <row r="28" spans="1:7" ht="28.8" x14ac:dyDescent="0.3">
      <c r="A28" s="17" t="s">
        <v>371</v>
      </c>
      <c r="B28" s="20" t="s">
        <v>372</v>
      </c>
      <c r="C28" s="223">
        <v>4316897</v>
      </c>
      <c r="D28" s="223">
        <v>4583143</v>
      </c>
    </row>
    <row r="29" spans="1:7" ht="14.4" customHeight="1" x14ac:dyDescent="0.3">
      <c r="A29" s="17" t="s">
        <v>373</v>
      </c>
      <c r="B29" s="89" t="s">
        <v>374</v>
      </c>
      <c r="C29" s="1">
        <v>1304933</v>
      </c>
      <c r="D29" s="1">
        <v>1255515</v>
      </c>
    </row>
    <row r="30" spans="1:7" ht="14.4" customHeight="1" x14ac:dyDescent="0.3">
      <c r="A30" s="17" t="s">
        <v>375</v>
      </c>
      <c r="B30" s="89" t="s">
        <v>376</v>
      </c>
      <c r="C30" s="1">
        <v>2094687</v>
      </c>
      <c r="D30" s="1">
        <v>959116</v>
      </c>
    </row>
    <row r="31" spans="1:7" ht="14.4" customHeight="1" x14ac:dyDescent="0.3">
      <c r="A31" s="17" t="s">
        <v>377</v>
      </c>
      <c r="B31" s="89" t="s">
        <v>378</v>
      </c>
      <c r="C31" s="1">
        <v>1192128</v>
      </c>
      <c r="D31" s="1">
        <v>998324</v>
      </c>
    </row>
    <row r="32" spans="1:7" ht="14.4" customHeight="1" x14ac:dyDescent="0.3">
      <c r="A32" s="17" t="s">
        <v>379</v>
      </c>
      <c r="B32" s="89" t="s">
        <v>380</v>
      </c>
      <c r="C32" s="1">
        <v>257193</v>
      </c>
      <c r="D32" s="1">
        <v>283170</v>
      </c>
    </row>
    <row r="33" spans="1:5" ht="15" thickBot="1" x14ac:dyDescent="0.35">
      <c r="A33" s="18"/>
      <c r="B33" s="18"/>
      <c r="C33" s="70">
        <f>SUM(C28:C32)</f>
        <v>9165838</v>
      </c>
      <c r="D33" s="70">
        <f>SUM(D28:D32)</f>
        <v>8079268</v>
      </c>
    </row>
    <row r="34" spans="1:5" ht="15" thickTop="1" x14ac:dyDescent="0.3">
      <c r="A34" s="84"/>
      <c r="B34" s="84"/>
      <c r="C34" s="43"/>
      <c r="D34" s="81"/>
      <c r="E34" s="44"/>
    </row>
    <row r="35" spans="1:5" x14ac:dyDescent="0.3">
      <c r="A35" s="68" t="s">
        <v>381</v>
      </c>
      <c r="B35" s="68" t="s">
        <v>96</v>
      </c>
    </row>
    <row r="36" spans="1:5" x14ac:dyDescent="0.3">
      <c r="A36" s="26"/>
      <c r="B36" s="26"/>
      <c r="C36" s="121">
        <f>C26</f>
        <v>2024</v>
      </c>
      <c r="D36" s="121">
        <f>D26</f>
        <v>2023</v>
      </c>
    </row>
    <row r="37" spans="1:5" ht="14.4" customHeight="1" x14ac:dyDescent="0.3">
      <c r="A37" s="9"/>
      <c r="B37" s="9"/>
      <c r="C37" s="155" t="s">
        <v>115</v>
      </c>
      <c r="D37" s="155" t="s">
        <v>382</v>
      </c>
    </row>
    <row r="38" spans="1:5" ht="14.4" customHeight="1" x14ac:dyDescent="0.3">
      <c r="A38" s="17" t="s">
        <v>383</v>
      </c>
      <c r="B38" s="20" t="s">
        <v>384</v>
      </c>
      <c r="C38" s="158">
        <v>13445557</v>
      </c>
      <c r="D38" s="158">
        <v>12335255</v>
      </c>
    </row>
    <row r="39" spans="1:5" ht="28.95" customHeight="1" x14ac:dyDescent="0.3">
      <c r="A39" s="17" t="s">
        <v>385</v>
      </c>
      <c r="B39" s="89" t="s">
        <v>386</v>
      </c>
      <c r="C39" s="1">
        <v>3160239</v>
      </c>
      <c r="D39" s="1">
        <v>2905033</v>
      </c>
    </row>
    <row r="40" spans="1:5" x14ac:dyDescent="0.3">
      <c r="A40" s="17" t="s">
        <v>387</v>
      </c>
      <c r="B40" s="89" t="s">
        <v>388</v>
      </c>
      <c r="C40" s="1">
        <v>933107</v>
      </c>
      <c r="D40" s="1">
        <v>732503</v>
      </c>
    </row>
    <row r="41" spans="1:5" ht="14.4" customHeight="1" x14ac:dyDescent="0.3">
      <c r="A41" s="56" t="s">
        <v>389</v>
      </c>
      <c r="B41" s="84" t="s">
        <v>390</v>
      </c>
      <c r="C41" s="159">
        <v>28730</v>
      </c>
      <c r="D41" s="159">
        <v>12862</v>
      </c>
    </row>
    <row r="42" spans="1:5" x14ac:dyDescent="0.3">
      <c r="A42" s="405" t="s">
        <v>391</v>
      </c>
      <c r="B42" s="406" t="s">
        <v>392</v>
      </c>
      <c r="C42" s="167">
        <v>-237596</v>
      </c>
      <c r="D42" s="167">
        <v>0</v>
      </c>
    </row>
    <row r="43" spans="1:5" ht="15" thickBot="1" x14ac:dyDescent="0.35">
      <c r="A43" s="72" t="s">
        <v>393</v>
      </c>
      <c r="B43" s="72"/>
      <c r="C43" s="219">
        <f>SUM(C38:C42)</f>
        <v>17330037</v>
      </c>
      <c r="D43" s="219">
        <f>SUM(D38:D42)</f>
        <v>15985653</v>
      </c>
    </row>
    <row r="44" spans="1:5" ht="29.4" thickTop="1" x14ac:dyDescent="0.3">
      <c r="A44" s="224" t="s">
        <v>740</v>
      </c>
      <c r="B44" s="241" t="s">
        <v>394</v>
      </c>
      <c r="C44" s="403"/>
      <c r="D44" s="403"/>
    </row>
    <row r="45" spans="1:5" x14ac:dyDescent="0.3">
      <c r="A45" s="17" t="s">
        <v>395</v>
      </c>
      <c r="B45" s="20" t="s">
        <v>396</v>
      </c>
      <c r="C45" s="407">
        <v>705242</v>
      </c>
      <c r="D45" s="407">
        <v>682255</v>
      </c>
    </row>
    <row r="46" spans="1:5" ht="30.6" customHeight="1" thickBot="1" x14ac:dyDescent="0.35">
      <c r="A46" s="17" t="s">
        <v>385</v>
      </c>
      <c r="B46" s="89" t="s">
        <v>386</v>
      </c>
      <c r="C46" s="408">
        <v>166437</v>
      </c>
      <c r="D46" s="408">
        <v>160945</v>
      </c>
    </row>
    <row r="47" spans="1:5" ht="15" thickBot="1" x14ac:dyDescent="0.35">
      <c r="A47" s="17" t="s">
        <v>387</v>
      </c>
      <c r="B47" s="89" t="s">
        <v>397</v>
      </c>
      <c r="C47" s="408">
        <v>53959</v>
      </c>
      <c r="D47" s="408">
        <v>45798</v>
      </c>
    </row>
    <row r="48" spans="1:5" x14ac:dyDescent="0.3">
      <c r="A48" s="56" t="s">
        <v>389</v>
      </c>
      <c r="B48" s="13" t="s">
        <v>390</v>
      </c>
      <c r="C48" s="409">
        <v>2176</v>
      </c>
      <c r="D48" s="409">
        <v>2400</v>
      </c>
    </row>
    <row r="49" spans="1:5" ht="15" thickBot="1" x14ac:dyDescent="0.35">
      <c r="A49" s="72" t="s">
        <v>393</v>
      </c>
      <c r="B49" s="72"/>
      <c r="C49" s="219">
        <f>SUM(C45:C48)</f>
        <v>927814</v>
      </c>
      <c r="D49" s="219">
        <f>SUM(D45:D48)</f>
        <v>891398</v>
      </c>
    </row>
    <row r="50" spans="1:5" ht="15" thickTop="1" x14ac:dyDescent="0.3">
      <c r="A50" s="47" t="s">
        <v>51</v>
      </c>
      <c r="B50" s="47" t="s">
        <v>398</v>
      </c>
      <c r="C50" s="225">
        <v>361</v>
      </c>
      <c r="D50" s="225">
        <v>361</v>
      </c>
    </row>
    <row r="51" spans="1:5" x14ac:dyDescent="0.3">
      <c r="A51" s="84"/>
      <c r="B51" s="84"/>
      <c r="C51" s="43"/>
      <c r="D51" s="81"/>
      <c r="E51" s="44"/>
    </row>
    <row r="52" spans="1:5" x14ac:dyDescent="0.3">
      <c r="A52" s="68" t="s">
        <v>399</v>
      </c>
      <c r="B52" s="68" t="s">
        <v>400</v>
      </c>
    </row>
    <row r="53" spans="1:5" x14ac:dyDescent="0.3">
      <c r="A53" s="26"/>
      <c r="B53" s="26"/>
      <c r="C53" s="121">
        <f>C36</f>
        <v>2024</v>
      </c>
      <c r="D53" s="121">
        <f>D36</f>
        <v>2023</v>
      </c>
    </row>
    <row r="54" spans="1:5" ht="14.4" customHeight="1" x14ac:dyDescent="0.3">
      <c r="A54" s="9"/>
      <c r="B54" s="9"/>
      <c r="C54" s="155" t="s">
        <v>115</v>
      </c>
      <c r="D54" s="155" t="s">
        <v>116</v>
      </c>
    </row>
    <row r="55" spans="1:5" ht="14.4" customHeight="1" x14ac:dyDescent="0.3">
      <c r="A55" s="52" t="s">
        <v>401</v>
      </c>
      <c r="B55" s="20" t="s">
        <v>402</v>
      </c>
      <c r="C55" s="158">
        <v>893758</v>
      </c>
      <c r="D55" s="158">
        <v>965453</v>
      </c>
    </row>
    <row r="56" spans="1:5" ht="14.4" customHeight="1" x14ac:dyDescent="0.3">
      <c r="A56" s="17" t="s">
        <v>403</v>
      </c>
      <c r="B56" s="13" t="s">
        <v>404</v>
      </c>
      <c r="C56" s="159">
        <v>1647367</v>
      </c>
      <c r="D56" s="159">
        <v>1832429</v>
      </c>
    </row>
    <row r="57" spans="1:5" ht="28.8" x14ac:dyDescent="0.3">
      <c r="A57" s="56" t="s">
        <v>405</v>
      </c>
      <c r="B57" s="56" t="s">
        <v>406</v>
      </c>
      <c r="C57" s="327">
        <v>0</v>
      </c>
      <c r="D57" s="204">
        <v>152767</v>
      </c>
    </row>
    <row r="58" spans="1:5" ht="15" thickBot="1" x14ac:dyDescent="0.35">
      <c r="A58" s="5"/>
      <c r="B58" s="5"/>
      <c r="C58" s="70">
        <f>SUM(C55:C57)</f>
        <v>2541125</v>
      </c>
      <c r="D58" s="70">
        <f>SUM(D55:D57)</f>
        <v>2950649</v>
      </c>
    </row>
    <row r="59" spans="1:5" ht="35.4" customHeight="1" thickTop="1" x14ac:dyDescent="0.3">
      <c r="A59" s="151" t="s">
        <v>407</v>
      </c>
      <c r="B59" s="410" t="s">
        <v>408</v>
      </c>
      <c r="C59" s="151"/>
      <c r="D59" s="151"/>
    </row>
    <row r="61" spans="1:5" x14ac:dyDescent="0.3">
      <c r="A61" s="71" t="s">
        <v>409</v>
      </c>
      <c r="B61" s="71" t="s">
        <v>410</v>
      </c>
    </row>
    <row r="62" spans="1:5" x14ac:dyDescent="0.3">
      <c r="A62" s="27"/>
      <c r="B62" s="154"/>
      <c r="C62" s="121">
        <f>C53</f>
        <v>2024</v>
      </c>
      <c r="D62" s="121">
        <f>D53</f>
        <v>2023</v>
      </c>
    </row>
    <row r="63" spans="1:5" x14ac:dyDescent="0.3">
      <c r="A63" s="89"/>
      <c r="B63" s="155"/>
      <c r="C63" s="155" t="s">
        <v>115</v>
      </c>
      <c r="D63" s="155" t="s">
        <v>115</v>
      </c>
    </row>
    <row r="64" spans="1:5" x14ac:dyDescent="0.3">
      <c r="A64" s="89" t="s">
        <v>411</v>
      </c>
      <c r="B64" s="20" t="s">
        <v>265</v>
      </c>
      <c r="C64" s="158">
        <v>2714750</v>
      </c>
      <c r="D64" s="158">
        <v>2581510</v>
      </c>
    </row>
    <row r="65" spans="1:4" x14ac:dyDescent="0.3">
      <c r="A65" s="404" t="s">
        <v>412</v>
      </c>
      <c r="B65" s="404" t="s">
        <v>413</v>
      </c>
      <c r="C65" s="327">
        <v>-143680</v>
      </c>
      <c r="D65" s="327">
        <v>-212403</v>
      </c>
    </row>
    <row r="66" spans="1:4" x14ac:dyDescent="0.3">
      <c r="A66" s="89" t="s">
        <v>414</v>
      </c>
      <c r="B66" s="89" t="s">
        <v>415</v>
      </c>
      <c r="C66" s="327">
        <v>20512</v>
      </c>
      <c r="D66" s="327">
        <v>20783</v>
      </c>
    </row>
    <row r="67" spans="1:4" ht="28.8" x14ac:dyDescent="0.3">
      <c r="A67" s="13" t="s">
        <v>416</v>
      </c>
      <c r="B67" s="13" t="s">
        <v>417</v>
      </c>
      <c r="C67" s="327">
        <v>-704516</v>
      </c>
      <c r="D67" s="327">
        <v>-85919</v>
      </c>
    </row>
    <row r="68" spans="1:4" ht="26.25" customHeight="1" x14ac:dyDescent="0.3">
      <c r="A68" s="13" t="s">
        <v>418</v>
      </c>
      <c r="B68" s="13" t="s">
        <v>419</v>
      </c>
      <c r="C68" s="327">
        <v>630</v>
      </c>
      <c r="D68" s="327">
        <v>-657</v>
      </c>
    </row>
    <row r="69" spans="1:4" ht="15" thickBot="1" x14ac:dyDescent="0.35">
      <c r="A69" s="35"/>
      <c r="B69" s="37"/>
      <c r="C69" s="37">
        <f>SUM(C64:C68)</f>
        <v>1887696</v>
      </c>
      <c r="D69" s="37">
        <f>SUM(D64:D68)</f>
        <v>2303314</v>
      </c>
    </row>
    <row r="70" spans="1:4" ht="15" thickTop="1" x14ac:dyDescent="0.3"/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ED7C82-CB77-4B3F-80BB-8D07C106C0DF}">
  <sheetPr>
    <tabColor rgb="FF92D050"/>
  </sheetPr>
  <dimension ref="A1:O83"/>
  <sheetViews>
    <sheetView showGridLines="0" topLeftCell="D53" zoomScale="70" zoomScaleNormal="70" workbookViewId="0">
      <selection activeCell="M74" sqref="M74"/>
    </sheetView>
  </sheetViews>
  <sheetFormatPr defaultColWidth="8.88671875" defaultRowHeight="14.4" x14ac:dyDescent="0.3"/>
  <cols>
    <col min="1" max="2" width="43" style="101" customWidth="1"/>
    <col min="3" max="4" width="13.5546875" style="101" customWidth="1"/>
    <col min="5" max="5" width="14.6640625" style="101" bestFit="1" customWidth="1"/>
    <col min="6" max="8" width="13.5546875" style="101" customWidth="1"/>
    <col min="9" max="9" width="14.33203125" style="101" customWidth="1"/>
    <col min="10" max="13" width="12.5546875" style="101" customWidth="1"/>
    <col min="14" max="14" width="8.88671875" style="101"/>
    <col min="15" max="15" width="11" style="101" bestFit="1" customWidth="1"/>
    <col min="16" max="16384" width="8.88671875" style="101"/>
  </cols>
  <sheetData>
    <row r="1" spans="1:7" s="139" customFormat="1" ht="60.6" customHeight="1" x14ac:dyDescent="0.3">
      <c r="A1" s="152" t="str">
        <f>'Peļņas vai zaudējumu pārskats'!A1</f>
        <v>AS "CONEXUS BALTIC GRID" 2024. GADA PĀRSKATS</v>
      </c>
      <c r="B1" s="152" t="str">
        <f>'Peļņas vai zaudējumu pārskats'!B1</f>
        <v>AS "CONEXUS BALTIC GRID" ANNUAL REPORT FOR 2024</v>
      </c>
    </row>
    <row r="2" spans="1:7" x14ac:dyDescent="0.3">
      <c r="A2" s="68" t="s">
        <v>420</v>
      </c>
      <c r="B2" s="68" t="s">
        <v>136</v>
      </c>
    </row>
    <row r="3" spans="1:7" ht="43.2" x14ac:dyDescent="0.3">
      <c r="A3" s="73"/>
      <c r="B3" s="73"/>
      <c r="C3" s="411" t="s">
        <v>421</v>
      </c>
      <c r="D3" s="411" t="s">
        <v>422</v>
      </c>
      <c r="E3" s="411" t="s">
        <v>423</v>
      </c>
      <c r="F3" s="411" t="s">
        <v>424</v>
      </c>
    </row>
    <row r="4" spans="1:7" ht="43.2" x14ac:dyDescent="0.3">
      <c r="A4" s="73"/>
      <c r="B4" s="73"/>
      <c r="C4" s="265" t="s">
        <v>425</v>
      </c>
      <c r="D4" s="265" t="s">
        <v>426</v>
      </c>
      <c r="E4" s="265" t="s">
        <v>427</v>
      </c>
      <c r="F4" s="265" t="s">
        <v>428</v>
      </c>
    </row>
    <row r="5" spans="1:7" x14ac:dyDescent="0.3">
      <c r="A5" s="74" t="s">
        <v>429</v>
      </c>
      <c r="B5" s="74" t="s">
        <v>430</v>
      </c>
      <c r="C5" s="207" t="s">
        <v>89</v>
      </c>
      <c r="D5" s="207" t="s">
        <v>89</v>
      </c>
      <c r="E5" s="207" t="s">
        <v>89</v>
      </c>
      <c r="F5" s="207" t="s">
        <v>89</v>
      </c>
    </row>
    <row r="6" spans="1:7" x14ac:dyDescent="0.3">
      <c r="A6" s="260" t="s">
        <v>431</v>
      </c>
      <c r="B6" s="261">
        <v>44926</v>
      </c>
      <c r="C6" s="171">
        <v>8791501</v>
      </c>
      <c r="D6" s="171">
        <v>0</v>
      </c>
      <c r="E6" s="171">
        <v>48995</v>
      </c>
      <c r="F6" s="412">
        <v>8840496</v>
      </c>
      <c r="G6"/>
    </row>
    <row r="7" spans="1:7" x14ac:dyDescent="0.3">
      <c r="A7" s="13" t="s">
        <v>432</v>
      </c>
      <c r="B7" s="268" t="s">
        <v>433</v>
      </c>
      <c r="C7" s="167">
        <v>0</v>
      </c>
      <c r="D7" s="167">
        <v>0</v>
      </c>
      <c r="E7" s="196">
        <v>15605024</v>
      </c>
      <c r="F7" s="412">
        <v>15605024</v>
      </c>
      <c r="G7"/>
    </row>
    <row r="8" spans="1:7" x14ac:dyDescent="0.3">
      <c r="A8" s="13" t="s">
        <v>434</v>
      </c>
      <c r="B8" s="268" t="s">
        <v>435</v>
      </c>
      <c r="C8" s="169">
        <v>473837</v>
      </c>
      <c r="D8" s="169">
        <v>0</v>
      </c>
      <c r="E8" s="200">
        <v>-473837</v>
      </c>
      <c r="F8" s="412">
        <v>0</v>
      </c>
    </row>
    <row r="9" spans="1:7" x14ac:dyDescent="0.3">
      <c r="A9" s="56" t="s">
        <v>436</v>
      </c>
      <c r="B9" s="269" t="s">
        <v>437</v>
      </c>
      <c r="C9" s="169">
        <v>-1525025</v>
      </c>
      <c r="D9" s="169">
        <v>0</v>
      </c>
      <c r="E9" s="200">
        <v>0</v>
      </c>
      <c r="F9" s="412">
        <v>-1525025</v>
      </c>
      <c r="G9"/>
    </row>
    <row r="10" spans="1:7" x14ac:dyDescent="0.3">
      <c r="A10" s="269" t="s">
        <v>438</v>
      </c>
      <c r="B10" s="269" t="s">
        <v>435</v>
      </c>
      <c r="C10" s="200">
        <v>0</v>
      </c>
      <c r="D10" s="200">
        <v>1007865</v>
      </c>
      <c r="E10" s="200">
        <v>0</v>
      </c>
      <c r="F10" s="412">
        <v>1007865</v>
      </c>
      <c r="G10"/>
    </row>
    <row r="11" spans="1:7" x14ac:dyDescent="0.3">
      <c r="A11" s="413" t="s">
        <v>439</v>
      </c>
      <c r="B11" s="414">
        <v>45291</v>
      </c>
      <c r="C11" s="415">
        <v>7740313</v>
      </c>
      <c r="D11" s="415">
        <v>1007865</v>
      </c>
      <c r="E11" s="415">
        <v>15180182</v>
      </c>
      <c r="F11" s="415">
        <v>23928360</v>
      </c>
    </row>
    <row r="12" spans="1:7" x14ac:dyDescent="0.3">
      <c r="A12" s="416" t="s">
        <v>440</v>
      </c>
      <c r="B12" s="416" t="s">
        <v>441</v>
      </c>
      <c r="C12" s="417"/>
      <c r="D12" s="417"/>
      <c r="E12" s="417"/>
      <c r="F12" s="417"/>
    </row>
    <row r="13" spans="1:7" x14ac:dyDescent="0.3">
      <c r="A13" s="418" t="s">
        <v>431</v>
      </c>
      <c r="B13" s="267">
        <v>44926</v>
      </c>
      <c r="C13" s="415">
        <v>6732487</v>
      </c>
      <c r="D13" s="415">
        <v>0</v>
      </c>
      <c r="E13" s="172">
        <v>0</v>
      </c>
      <c r="F13" s="415">
        <v>6732487</v>
      </c>
    </row>
    <row r="14" spans="1:7" x14ac:dyDescent="0.3">
      <c r="A14" s="268" t="s">
        <v>442</v>
      </c>
      <c r="B14" s="268" t="s">
        <v>443</v>
      </c>
      <c r="C14" s="196">
        <v>730319</v>
      </c>
      <c r="D14" s="196">
        <v>0</v>
      </c>
      <c r="E14" s="196">
        <v>0</v>
      </c>
      <c r="F14" s="415">
        <v>730319</v>
      </c>
      <c r="G14"/>
    </row>
    <row r="15" spans="1:7" x14ac:dyDescent="0.3">
      <c r="A15" s="269" t="s">
        <v>436</v>
      </c>
      <c r="B15" s="269" t="s">
        <v>437</v>
      </c>
      <c r="C15" s="200">
        <v>-1525025</v>
      </c>
      <c r="D15" s="200">
        <v>0</v>
      </c>
      <c r="E15" s="200">
        <v>0</v>
      </c>
      <c r="F15" s="415">
        <v>-1525025</v>
      </c>
    </row>
    <row r="16" spans="1:7" ht="15" thickBot="1" x14ac:dyDescent="0.35">
      <c r="A16" s="419" t="s">
        <v>439</v>
      </c>
      <c r="B16" s="420">
        <v>45291</v>
      </c>
      <c r="C16" s="421">
        <v>5937781</v>
      </c>
      <c r="D16" s="421">
        <v>0</v>
      </c>
      <c r="E16" s="421">
        <v>0</v>
      </c>
      <c r="F16" s="421">
        <v>5937781</v>
      </c>
    </row>
    <row r="17" spans="1:7" ht="15" thickTop="1" x14ac:dyDescent="0.3">
      <c r="A17" s="422" t="s">
        <v>444</v>
      </c>
      <c r="B17" s="422" t="s">
        <v>445</v>
      </c>
      <c r="C17" s="197">
        <f>C6-C13</f>
        <v>2059014</v>
      </c>
      <c r="D17" s="197">
        <f>D6-D13</f>
        <v>0</v>
      </c>
      <c r="E17" s="197">
        <f>E6-E13</f>
        <v>48995</v>
      </c>
      <c r="F17" s="197">
        <f>F6-F13</f>
        <v>2108009</v>
      </c>
    </row>
    <row r="18" spans="1:7" ht="15" thickBot="1" x14ac:dyDescent="0.35">
      <c r="A18" s="252" t="s">
        <v>446</v>
      </c>
      <c r="B18" s="252" t="s">
        <v>447</v>
      </c>
      <c r="C18" s="423">
        <f>C11-C16</f>
        <v>1802532</v>
      </c>
      <c r="D18" s="423">
        <f>D11-D16</f>
        <v>1007865</v>
      </c>
      <c r="E18" s="423">
        <f>E11-E16</f>
        <v>15180182</v>
      </c>
      <c r="F18" s="423">
        <f>F11-F16</f>
        <v>17990579</v>
      </c>
    </row>
    <row r="19" spans="1:7" ht="15" thickTop="1" x14ac:dyDescent="0.3">
      <c r="A19" s="68" t="s">
        <v>420</v>
      </c>
      <c r="B19" s="68" t="s">
        <v>136</v>
      </c>
      <c r="C19" s="180"/>
      <c r="D19" s="180"/>
      <c r="E19" s="180"/>
    </row>
    <row r="20" spans="1:7" ht="43.2" x14ac:dyDescent="0.3">
      <c r="A20" s="73"/>
      <c r="B20" s="73"/>
      <c r="C20" s="181" t="s">
        <v>421</v>
      </c>
      <c r="D20" s="181" t="s">
        <v>422</v>
      </c>
      <c r="E20" s="181" t="s">
        <v>423</v>
      </c>
      <c r="F20" s="181" t="s">
        <v>424</v>
      </c>
    </row>
    <row r="21" spans="1:7" ht="43.2" x14ac:dyDescent="0.3">
      <c r="A21" s="73"/>
      <c r="B21" s="73"/>
      <c r="C21" s="265" t="s">
        <v>425</v>
      </c>
      <c r="D21" s="265" t="s">
        <v>426</v>
      </c>
      <c r="E21" s="265" t="s">
        <v>427</v>
      </c>
      <c r="F21" s="265" t="s">
        <v>428</v>
      </c>
    </row>
    <row r="22" spans="1:7" x14ac:dyDescent="0.3">
      <c r="A22" s="74" t="s">
        <v>429</v>
      </c>
      <c r="B22" s="74" t="s">
        <v>430</v>
      </c>
      <c r="C22" s="170" t="s">
        <v>448</v>
      </c>
      <c r="D22" s="170" t="s">
        <v>448</v>
      </c>
      <c r="E22" s="170" t="s">
        <v>448</v>
      </c>
      <c r="F22" s="170" t="s">
        <v>448</v>
      </c>
    </row>
    <row r="23" spans="1:7" x14ac:dyDescent="0.3">
      <c r="A23" s="424" t="str">
        <f>A11</f>
        <v>31.12.2023.</v>
      </c>
      <c r="B23" s="261">
        <f>B11</f>
        <v>45291</v>
      </c>
      <c r="C23" s="171">
        <f>C11</f>
        <v>7740313</v>
      </c>
      <c r="D23" s="171">
        <f>D11</f>
        <v>1007865</v>
      </c>
      <c r="E23" s="171">
        <f>E11</f>
        <v>15180182</v>
      </c>
      <c r="F23" s="171">
        <f>SUM(C23:E23)</f>
        <v>23928360</v>
      </c>
      <c r="G23"/>
    </row>
    <row r="24" spans="1:7" x14ac:dyDescent="0.3">
      <c r="A24" s="13" t="s">
        <v>432</v>
      </c>
      <c r="B24" s="268" t="s">
        <v>433</v>
      </c>
      <c r="C24" s="167">
        <v>0</v>
      </c>
      <c r="D24" s="167">
        <v>0</v>
      </c>
      <c r="E24" s="167">
        <v>2020890</v>
      </c>
      <c r="F24" s="171">
        <f>SUM(C24:E24)</f>
        <v>2020890</v>
      </c>
      <c r="G24"/>
    </row>
    <row r="25" spans="1:7" x14ac:dyDescent="0.3">
      <c r="A25" s="13" t="s">
        <v>434</v>
      </c>
      <c r="B25" s="268" t="s">
        <v>435</v>
      </c>
      <c r="C25" s="169">
        <v>407913</v>
      </c>
      <c r="D25" s="169">
        <v>0</v>
      </c>
      <c r="E25" s="169">
        <v>-407913</v>
      </c>
      <c r="F25" s="171">
        <f>SUM(C25:E25)</f>
        <v>0</v>
      </c>
    </row>
    <row r="26" spans="1:7" x14ac:dyDescent="0.3">
      <c r="A26" s="56" t="s">
        <v>436</v>
      </c>
      <c r="B26" s="269" t="s">
        <v>437</v>
      </c>
      <c r="C26" s="169">
        <v>-495545</v>
      </c>
      <c r="D26" s="169">
        <v>0</v>
      </c>
      <c r="E26" s="169">
        <v>0</v>
      </c>
      <c r="F26" s="171">
        <f>SUM(C26:E26)</f>
        <v>-495545</v>
      </c>
      <c r="G26"/>
    </row>
    <row r="27" spans="1:7" hidden="1" x14ac:dyDescent="0.3">
      <c r="A27" s="56" t="s">
        <v>438</v>
      </c>
      <c r="B27" s="269" t="s">
        <v>435</v>
      </c>
      <c r="C27" s="169">
        <v>0</v>
      </c>
      <c r="D27" s="169">
        <v>0</v>
      </c>
      <c r="E27" s="169">
        <v>0</v>
      </c>
      <c r="F27" s="171">
        <f>SUM(C27:E27)</f>
        <v>0</v>
      </c>
      <c r="G27"/>
    </row>
    <row r="28" spans="1:7" x14ac:dyDescent="0.3">
      <c r="A28" s="342" t="s">
        <v>449</v>
      </c>
      <c r="B28" s="262">
        <v>45657</v>
      </c>
      <c r="C28" s="172">
        <f>SUM(C23:C27)</f>
        <v>7652681</v>
      </c>
      <c r="D28" s="172">
        <f t="shared" ref="D28" si="0">SUM(D23:D27)</f>
        <v>1007865</v>
      </c>
      <c r="E28" s="172">
        <f t="shared" ref="E28:F28" si="1">SUM(E23:E27)</f>
        <v>16793159</v>
      </c>
      <c r="F28" s="172">
        <f t="shared" si="1"/>
        <v>25453705</v>
      </c>
    </row>
    <row r="29" spans="1:7" x14ac:dyDescent="0.3">
      <c r="A29" s="76" t="s">
        <v>440</v>
      </c>
      <c r="B29" s="76" t="s">
        <v>441</v>
      </c>
      <c r="C29" s="173"/>
      <c r="D29" s="173"/>
      <c r="E29" s="173"/>
      <c r="F29" s="173"/>
    </row>
    <row r="30" spans="1:7" x14ac:dyDescent="0.3">
      <c r="A30" s="424" t="str">
        <f>A23</f>
        <v>31.12.2023.</v>
      </c>
      <c r="B30" s="267">
        <f>B23</f>
        <v>45291</v>
      </c>
      <c r="C30" s="172">
        <f>C16</f>
        <v>5937781</v>
      </c>
      <c r="D30" s="172">
        <f>D16</f>
        <v>0</v>
      </c>
      <c r="E30" s="172">
        <f>E16</f>
        <v>0</v>
      </c>
      <c r="F30" s="172">
        <f>SUM(C30:E30)</f>
        <v>5937781</v>
      </c>
    </row>
    <row r="31" spans="1:7" x14ac:dyDescent="0.3">
      <c r="A31" s="13" t="s">
        <v>442</v>
      </c>
      <c r="B31" s="268" t="s">
        <v>443</v>
      </c>
      <c r="C31" s="167">
        <v>730114</v>
      </c>
      <c r="D31" s="167">
        <v>100787</v>
      </c>
      <c r="E31" s="167">
        <v>0</v>
      </c>
      <c r="F31" s="412">
        <f>SUM(C31:E31)</f>
        <v>830901</v>
      </c>
      <c r="G31"/>
    </row>
    <row r="32" spans="1:7" x14ac:dyDescent="0.3">
      <c r="A32" s="56" t="s">
        <v>436</v>
      </c>
      <c r="B32" s="269" t="s">
        <v>437</v>
      </c>
      <c r="C32" s="169">
        <v>-495545</v>
      </c>
      <c r="D32" s="169">
        <v>0</v>
      </c>
      <c r="E32" s="169">
        <v>0</v>
      </c>
      <c r="F32" s="412">
        <f>SUM(C32:E32)</f>
        <v>-495545</v>
      </c>
    </row>
    <row r="33" spans="1:15" ht="15" thickBot="1" x14ac:dyDescent="0.35">
      <c r="A33" s="425" t="str">
        <f>A28</f>
        <v>31.12.2024.</v>
      </c>
      <c r="B33" s="80">
        <f>B28</f>
        <v>45657</v>
      </c>
      <c r="C33" s="174">
        <f>SUM(C30:C32)</f>
        <v>6172350</v>
      </c>
      <c r="D33" s="174">
        <f t="shared" ref="D33" si="2">SUM(D30:D32)</f>
        <v>100787</v>
      </c>
      <c r="E33" s="174">
        <f t="shared" ref="E33" si="3">SUM(E30:E32)</f>
        <v>0</v>
      </c>
      <c r="F33" s="174">
        <f>SUM(C33:E33)</f>
        <v>6273137</v>
      </c>
    </row>
    <row r="34" spans="1:15" ht="15" thickTop="1" x14ac:dyDescent="0.3">
      <c r="A34" s="90" t="str">
        <f>A18</f>
        <v>Uzskaites vērtība 31.12.2023.</v>
      </c>
      <c r="B34" s="90" t="str">
        <f>B18</f>
        <v>Net book value 31.12.2023</v>
      </c>
      <c r="C34" s="168">
        <f>C23-C30</f>
        <v>1802532</v>
      </c>
      <c r="D34" s="168">
        <f>D23-D30</f>
        <v>1007865</v>
      </c>
      <c r="E34" s="168">
        <f>E23-E30</f>
        <v>15180182</v>
      </c>
      <c r="F34" s="168">
        <f>F23-F30</f>
        <v>17990579</v>
      </c>
    </row>
    <row r="35" spans="1:15" ht="15" thickBot="1" x14ac:dyDescent="0.35">
      <c r="A35" s="72" t="s">
        <v>450</v>
      </c>
      <c r="B35" s="72" t="s">
        <v>451</v>
      </c>
      <c r="C35" s="166">
        <f>C28-C33</f>
        <v>1480331</v>
      </c>
      <c r="D35" s="166">
        <f>D28-D33</f>
        <v>907078</v>
      </c>
      <c r="E35" s="166">
        <f>E28-E33</f>
        <v>16793159</v>
      </c>
      <c r="F35" s="166">
        <f>F28-F33</f>
        <v>19180568</v>
      </c>
    </row>
    <row r="36" spans="1:15" ht="15" thickTop="1" x14ac:dyDescent="0.3">
      <c r="A36" s="85"/>
      <c r="B36" s="85"/>
      <c r="C36" s="177"/>
      <c r="D36" s="177"/>
      <c r="E36" s="44"/>
    </row>
    <row r="37" spans="1:15" x14ac:dyDescent="0.3">
      <c r="A37" s="68" t="s">
        <v>452</v>
      </c>
      <c r="B37" s="68" t="s">
        <v>140</v>
      </c>
    </row>
    <row r="38" spans="1:15" ht="57.6" x14ac:dyDescent="0.3">
      <c r="A38" s="65"/>
      <c r="B38" s="8"/>
      <c r="C38" s="8" t="s">
        <v>453</v>
      </c>
      <c r="D38" s="411" t="s">
        <v>454</v>
      </c>
      <c r="E38" s="411" t="s">
        <v>455</v>
      </c>
      <c r="F38" s="8" t="s">
        <v>456</v>
      </c>
      <c r="G38" s="181" t="s">
        <v>457</v>
      </c>
      <c r="H38" s="181" t="s">
        <v>458</v>
      </c>
      <c r="I38" s="181" t="s">
        <v>459</v>
      </c>
      <c r="J38" s="8" t="s">
        <v>460</v>
      </c>
      <c r="K38" s="411" t="s">
        <v>461</v>
      </c>
      <c r="L38" s="411" t="s">
        <v>462</v>
      </c>
      <c r="M38" s="411" t="s">
        <v>424</v>
      </c>
    </row>
    <row r="39" spans="1:15" ht="43.2" x14ac:dyDescent="0.3">
      <c r="A39" s="65"/>
      <c r="B39" s="8"/>
      <c r="C39" s="8" t="s">
        <v>463</v>
      </c>
      <c r="D39" s="263" t="s">
        <v>464</v>
      </c>
      <c r="E39" s="264" t="s">
        <v>465</v>
      </c>
      <c r="F39" s="264" t="s">
        <v>466</v>
      </c>
      <c r="G39" s="263" t="s">
        <v>467</v>
      </c>
      <c r="H39" s="264" t="s">
        <v>468</v>
      </c>
      <c r="I39" s="264" t="s">
        <v>469</v>
      </c>
      <c r="J39" s="264" t="s">
        <v>470</v>
      </c>
      <c r="K39" s="264" t="s">
        <v>471</v>
      </c>
      <c r="L39" s="264" t="s">
        <v>472</v>
      </c>
      <c r="M39" s="264" t="s">
        <v>428</v>
      </c>
    </row>
    <row r="40" spans="1:15" ht="15" thickBot="1" x14ac:dyDescent="0.35">
      <c r="A40" s="77"/>
      <c r="B40" s="78"/>
      <c r="C40" s="78"/>
      <c r="D40" s="426" t="s">
        <v>115</v>
      </c>
      <c r="E40" s="426" t="s">
        <v>115</v>
      </c>
      <c r="F40" s="426" t="s">
        <v>115</v>
      </c>
      <c r="G40" s="426" t="s">
        <v>115</v>
      </c>
      <c r="H40" s="426" t="s">
        <v>115</v>
      </c>
      <c r="I40" s="426" t="s">
        <v>115</v>
      </c>
      <c r="J40" s="426" t="s">
        <v>115</v>
      </c>
      <c r="K40" s="426" t="s">
        <v>115</v>
      </c>
      <c r="L40" s="426" t="s">
        <v>115</v>
      </c>
      <c r="M40" s="426" t="s">
        <v>115</v>
      </c>
    </row>
    <row r="41" spans="1:15" ht="15" thickBot="1" x14ac:dyDescent="0.35">
      <c r="A41" s="125" t="s">
        <v>473</v>
      </c>
      <c r="B41" s="126" t="s">
        <v>474</v>
      </c>
      <c r="C41" s="125"/>
      <c r="D41" s="427"/>
      <c r="E41" s="427"/>
      <c r="F41" s="427"/>
      <c r="G41" s="427"/>
      <c r="H41" s="427"/>
      <c r="I41" s="427"/>
      <c r="J41" s="427"/>
      <c r="K41" s="427"/>
      <c r="L41" s="427"/>
      <c r="M41" s="427"/>
    </row>
    <row r="42" spans="1:15" ht="15" thickBot="1" x14ac:dyDescent="0.35">
      <c r="A42" s="258" t="s">
        <v>431</v>
      </c>
      <c r="B42" s="114">
        <v>44926</v>
      </c>
      <c r="C42" s="353">
        <v>1092474</v>
      </c>
      <c r="D42" s="353">
        <v>625920310</v>
      </c>
      <c r="E42" s="353">
        <v>96481109</v>
      </c>
      <c r="F42" s="353">
        <v>6223451</v>
      </c>
      <c r="G42" s="353">
        <v>159765510</v>
      </c>
      <c r="H42" s="353">
        <v>37214062</v>
      </c>
      <c r="I42" s="353">
        <v>7255905</v>
      </c>
      <c r="J42" s="353">
        <v>1825384</v>
      </c>
      <c r="K42" s="353">
        <v>10708163</v>
      </c>
      <c r="L42" s="353">
        <v>10260528</v>
      </c>
      <c r="M42" s="353">
        <v>956746896</v>
      </c>
    </row>
    <row r="43" spans="1:15" ht="14.4" customHeight="1" thickBot="1" x14ac:dyDescent="0.35">
      <c r="A43" s="13" t="s">
        <v>432</v>
      </c>
      <c r="B43" s="268" t="s">
        <v>433</v>
      </c>
      <c r="C43" s="175">
        <v>0</v>
      </c>
      <c r="D43" s="175">
        <v>7250</v>
      </c>
      <c r="E43" s="175">
        <v>315546</v>
      </c>
      <c r="F43" s="175">
        <v>606236</v>
      </c>
      <c r="G43" s="175">
        <v>0</v>
      </c>
      <c r="H43" s="175">
        <v>8837</v>
      </c>
      <c r="I43" s="175">
        <v>18187</v>
      </c>
      <c r="J43" s="428">
        <v>0</v>
      </c>
      <c r="K43" s="175">
        <v>0</v>
      </c>
      <c r="L43" s="175">
        <v>31707374</v>
      </c>
      <c r="M43" s="429">
        <v>32663430</v>
      </c>
      <c r="O43"/>
    </row>
    <row r="44" spans="1:15" ht="14.4" customHeight="1" thickBot="1" x14ac:dyDescent="0.35">
      <c r="A44" s="291" t="s">
        <v>434</v>
      </c>
      <c r="B44" s="291" t="s">
        <v>475</v>
      </c>
      <c r="C44" s="175">
        <v>12037</v>
      </c>
      <c r="D44" s="175">
        <v>4593456</v>
      </c>
      <c r="E44" s="175">
        <v>415850</v>
      </c>
      <c r="F44" s="175">
        <v>180378</v>
      </c>
      <c r="G44" s="175">
        <v>489140</v>
      </c>
      <c r="H44" s="175">
        <v>2380662</v>
      </c>
      <c r="I44" s="175">
        <v>4079164</v>
      </c>
      <c r="J44" s="175">
        <v>0</v>
      </c>
      <c r="K44" s="175">
        <v>0</v>
      </c>
      <c r="L44" s="175">
        <v>-12150687</v>
      </c>
      <c r="M44" s="429">
        <v>0</v>
      </c>
      <c r="O44"/>
    </row>
    <row r="45" spans="1:15" ht="14.4" customHeight="1" thickBot="1" x14ac:dyDescent="0.35">
      <c r="A45" s="367" t="s">
        <v>436</v>
      </c>
      <c r="B45" s="291" t="s">
        <v>437</v>
      </c>
      <c r="C45" s="175">
        <v>0</v>
      </c>
      <c r="D45" s="175">
        <v>-926923</v>
      </c>
      <c r="E45" s="175">
        <v>-661581</v>
      </c>
      <c r="F45" s="175">
        <v>-442759</v>
      </c>
      <c r="G45" s="175">
        <v>-13000</v>
      </c>
      <c r="H45" s="175">
        <v>-1166220</v>
      </c>
      <c r="I45" s="175">
        <v>-1688</v>
      </c>
      <c r="J45" s="175">
        <v>-12395</v>
      </c>
      <c r="K45" s="175">
        <v>0</v>
      </c>
      <c r="L45" s="175">
        <v>-97395</v>
      </c>
      <c r="M45" s="429">
        <v>-3321961</v>
      </c>
      <c r="O45"/>
    </row>
    <row r="46" spans="1:15" ht="29.4" thickBot="1" x14ac:dyDescent="0.35">
      <c r="A46" s="77" t="s">
        <v>476</v>
      </c>
      <c r="B46" s="268" t="s">
        <v>477</v>
      </c>
      <c r="C46" s="175">
        <v>0</v>
      </c>
      <c r="D46" s="175">
        <v>0</v>
      </c>
      <c r="E46" s="175">
        <v>0</v>
      </c>
      <c r="F46" s="175">
        <v>0</v>
      </c>
      <c r="G46" s="175">
        <v>-21468279</v>
      </c>
      <c r="H46" s="175">
        <v>-8061251</v>
      </c>
      <c r="I46" s="175">
        <v>-3727322</v>
      </c>
      <c r="J46" s="175">
        <v>0</v>
      </c>
      <c r="K46" s="175">
        <v>0</v>
      </c>
      <c r="L46" s="175">
        <v>0</v>
      </c>
      <c r="M46" s="429">
        <v>-33256852</v>
      </c>
    </row>
    <row r="47" spans="1:15" ht="15" thickBot="1" x14ac:dyDescent="0.35">
      <c r="A47" s="77" t="s">
        <v>438</v>
      </c>
      <c r="B47" s="430" t="s">
        <v>435</v>
      </c>
      <c r="C47" s="175">
        <v>0</v>
      </c>
      <c r="D47" s="175">
        <v>0</v>
      </c>
      <c r="E47" s="175">
        <v>0</v>
      </c>
      <c r="F47" s="175">
        <v>0</v>
      </c>
      <c r="G47" s="175"/>
      <c r="H47" s="175"/>
      <c r="I47" s="175"/>
      <c r="J47" s="175">
        <v>146719</v>
      </c>
      <c r="K47" s="175">
        <v>0</v>
      </c>
      <c r="L47" s="175">
        <v>0</v>
      </c>
      <c r="M47" s="429">
        <v>146719</v>
      </c>
    </row>
    <row r="48" spans="1:15" ht="15" thickBot="1" x14ac:dyDescent="0.35">
      <c r="A48" s="431" t="s">
        <v>439</v>
      </c>
      <c r="B48" s="432">
        <v>45291</v>
      </c>
      <c r="C48" s="257">
        <v>1104511</v>
      </c>
      <c r="D48" s="257">
        <v>629594093</v>
      </c>
      <c r="E48" s="257">
        <v>96550924</v>
      </c>
      <c r="F48" s="257">
        <v>6567306</v>
      </c>
      <c r="G48" s="257">
        <v>138773371</v>
      </c>
      <c r="H48" s="257">
        <v>30376090</v>
      </c>
      <c r="I48" s="257">
        <v>7624246</v>
      </c>
      <c r="J48" s="257">
        <v>1959708</v>
      </c>
      <c r="K48" s="257">
        <v>10708163</v>
      </c>
      <c r="L48" s="257">
        <v>29719820</v>
      </c>
      <c r="M48" s="257">
        <v>952978232</v>
      </c>
    </row>
    <row r="49" spans="1:13" ht="15" thickBot="1" x14ac:dyDescent="0.35">
      <c r="A49" s="127" t="s">
        <v>478</v>
      </c>
      <c r="B49" s="127" t="s">
        <v>479</v>
      </c>
      <c r="C49" s="176"/>
      <c r="D49" s="176"/>
      <c r="E49" s="176"/>
      <c r="F49" s="176"/>
      <c r="G49" s="176"/>
      <c r="H49" s="176"/>
      <c r="I49" s="176"/>
      <c r="J49" s="176"/>
      <c r="K49" s="176"/>
      <c r="L49" s="176"/>
      <c r="M49" s="176"/>
    </row>
    <row r="50" spans="1:13" ht="15" thickBot="1" x14ac:dyDescent="0.35">
      <c r="A50" s="258" t="s">
        <v>431</v>
      </c>
      <c r="B50" s="114">
        <v>44926</v>
      </c>
      <c r="C50" s="168">
        <v>0</v>
      </c>
      <c r="D50" s="168">
        <v>411247525</v>
      </c>
      <c r="E50" s="168">
        <v>44235607</v>
      </c>
      <c r="F50" s="168">
        <v>4161171</v>
      </c>
      <c r="G50" s="168">
        <v>46883922</v>
      </c>
      <c r="H50" s="168">
        <v>20490313</v>
      </c>
      <c r="I50" s="168">
        <v>2650360</v>
      </c>
      <c r="J50" s="168">
        <v>0</v>
      </c>
      <c r="K50" s="168">
        <v>0</v>
      </c>
      <c r="L50" s="168">
        <v>0</v>
      </c>
      <c r="M50" s="168">
        <v>529668898</v>
      </c>
    </row>
    <row r="51" spans="1:13" ht="15" thickBot="1" x14ac:dyDescent="0.35">
      <c r="A51" s="268" t="s">
        <v>442</v>
      </c>
      <c r="B51" s="268" t="s">
        <v>480</v>
      </c>
      <c r="C51" s="178">
        <v>0</v>
      </c>
      <c r="D51" s="178">
        <v>8825608</v>
      </c>
      <c r="E51" s="178">
        <v>3794240</v>
      </c>
      <c r="F51" s="178">
        <v>558433</v>
      </c>
      <c r="G51" s="178">
        <v>2732666</v>
      </c>
      <c r="H51" s="178">
        <v>914339</v>
      </c>
      <c r="I51" s="178">
        <v>624285</v>
      </c>
      <c r="J51" s="178">
        <v>0</v>
      </c>
      <c r="K51" s="178">
        <v>0</v>
      </c>
      <c r="L51" s="178">
        <v>0</v>
      </c>
      <c r="M51" s="346">
        <v>17449571</v>
      </c>
    </row>
    <row r="52" spans="1:13" ht="15" thickBot="1" x14ac:dyDescent="0.35">
      <c r="A52" s="116" t="s">
        <v>436</v>
      </c>
      <c r="B52" s="116" t="s">
        <v>437</v>
      </c>
      <c r="C52" s="175">
        <v>0</v>
      </c>
      <c r="D52" s="175">
        <v>-812278</v>
      </c>
      <c r="E52" s="175">
        <v>-640906</v>
      </c>
      <c r="F52" s="175">
        <v>-441741</v>
      </c>
      <c r="G52" s="175">
        <v>-10452</v>
      </c>
      <c r="H52" s="175">
        <v>-693891</v>
      </c>
      <c r="I52" s="175">
        <v>-1688</v>
      </c>
      <c r="J52" s="175">
        <v>0</v>
      </c>
      <c r="K52" s="175">
        <v>0</v>
      </c>
      <c r="L52" s="175">
        <v>0</v>
      </c>
      <c r="M52" s="346">
        <v>-2600956</v>
      </c>
    </row>
    <row r="53" spans="1:13" ht="15" thickBot="1" x14ac:dyDescent="0.35">
      <c r="A53" s="367" t="s">
        <v>481</v>
      </c>
      <c r="B53" s="268" t="s">
        <v>482</v>
      </c>
      <c r="C53" s="175">
        <v>0</v>
      </c>
      <c r="D53" s="175">
        <v>0</v>
      </c>
      <c r="E53" s="175">
        <v>0</v>
      </c>
      <c r="F53" s="175">
        <v>0</v>
      </c>
      <c r="G53" s="175">
        <v>-5287570</v>
      </c>
      <c r="H53" s="175">
        <v>-4089877</v>
      </c>
      <c r="I53" s="175">
        <v>-391561</v>
      </c>
      <c r="J53" s="175">
        <v>0</v>
      </c>
      <c r="K53" s="175">
        <v>0</v>
      </c>
      <c r="L53" s="175">
        <v>0</v>
      </c>
      <c r="M53" s="346">
        <v>-9769008</v>
      </c>
    </row>
    <row r="54" spans="1:13" ht="15" thickBot="1" x14ac:dyDescent="0.35">
      <c r="A54" s="268" t="s">
        <v>434</v>
      </c>
      <c r="B54" s="268" t="s">
        <v>475</v>
      </c>
      <c r="C54" s="426">
        <v>0</v>
      </c>
      <c r="D54" s="426">
        <v>41509</v>
      </c>
      <c r="E54" s="426">
        <v>-3284</v>
      </c>
      <c r="F54" s="426">
        <v>-34223</v>
      </c>
      <c r="G54" s="426">
        <v>0</v>
      </c>
      <c r="H54" s="426">
        <v>0</v>
      </c>
      <c r="I54" s="426">
        <v>-4002</v>
      </c>
      <c r="J54" s="426">
        <v>0</v>
      </c>
      <c r="K54" s="426">
        <v>0</v>
      </c>
      <c r="L54" s="426">
        <v>0</v>
      </c>
      <c r="M54" s="346">
        <v>0</v>
      </c>
    </row>
    <row r="55" spans="1:13" ht="15" thickBot="1" x14ac:dyDescent="0.35">
      <c r="A55" s="433" t="s">
        <v>439</v>
      </c>
      <c r="B55" s="434">
        <v>45291</v>
      </c>
      <c r="C55" s="423">
        <v>0</v>
      </c>
      <c r="D55" s="423">
        <v>419302364</v>
      </c>
      <c r="E55" s="423">
        <v>47385657</v>
      </c>
      <c r="F55" s="423">
        <v>4243640</v>
      </c>
      <c r="G55" s="423">
        <v>44318566</v>
      </c>
      <c r="H55" s="423">
        <v>16620884</v>
      </c>
      <c r="I55" s="423">
        <v>2877394</v>
      </c>
      <c r="J55" s="423">
        <v>0</v>
      </c>
      <c r="K55" s="423">
        <v>0</v>
      </c>
      <c r="L55" s="423">
        <v>0</v>
      </c>
      <c r="M55" s="423">
        <v>534748505</v>
      </c>
    </row>
    <row r="56" spans="1:13" ht="15" thickTop="1" x14ac:dyDescent="0.3">
      <c r="A56" s="422" t="s">
        <v>444</v>
      </c>
      <c r="B56" s="422" t="s">
        <v>483</v>
      </c>
      <c r="C56" s="197">
        <v>1092474</v>
      </c>
      <c r="D56" s="197">
        <v>214672785</v>
      </c>
      <c r="E56" s="197">
        <v>52245502</v>
      </c>
      <c r="F56" s="197">
        <v>2062280</v>
      </c>
      <c r="G56" s="197">
        <v>112881588</v>
      </c>
      <c r="H56" s="197">
        <v>16723749</v>
      </c>
      <c r="I56" s="197">
        <v>4605545</v>
      </c>
      <c r="J56" s="197">
        <v>1825384</v>
      </c>
      <c r="K56" s="197">
        <v>10708163</v>
      </c>
      <c r="L56" s="197">
        <v>10260528</v>
      </c>
      <c r="M56" s="197">
        <v>427077998</v>
      </c>
    </row>
    <row r="57" spans="1:13" ht="15" thickBot="1" x14ac:dyDescent="0.35">
      <c r="A57" s="252" t="s">
        <v>446</v>
      </c>
      <c r="B57" s="252" t="s">
        <v>484</v>
      </c>
      <c r="C57" s="423">
        <v>1104511</v>
      </c>
      <c r="D57" s="423">
        <v>210291729</v>
      </c>
      <c r="E57" s="423">
        <v>49165267</v>
      </c>
      <c r="F57" s="423">
        <v>2323666</v>
      </c>
      <c r="G57" s="423">
        <v>94454805</v>
      </c>
      <c r="H57" s="423">
        <v>13755206</v>
      </c>
      <c r="I57" s="423">
        <v>4746852</v>
      </c>
      <c r="J57" s="423">
        <v>1959708</v>
      </c>
      <c r="K57" s="423">
        <v>10708163</v>
      </c>
      <c r="L57" s="423">
        <v>29719820</v>
      </c>
      <c r="M57" s="423">
        <v>418229727</v>
      </c>
    </row>
    <row r="58" spans="1:13" ht="15" thickTop="1" x14ac:dyDescent="0.3">
      <c r="A58" s="295"/>
      <c r="B58" s="295"/>
      <c r="C58" s="435"/>
      <c r="D58" s="435"/>
      <c r="E58" s="435"/>
      <c r="F58" s="435"/>
      <c r="G58" s="435"/>
      <c r="H58" s="435"/>
      <c r="I58" s="435"/>
      <c r="J58" s="435"/>
      <c r="K58" s="435"/>
      <c r="L58" s="435"/>
      <c r="M58" s="435"/>
    </row>
    <row r="59" spans="1:13" x14ac:dyDescent="0.3">
      <c r="A59" s="79" t="s">
        <v>485</v>
      </c>
      <c r="B59" s="68" t="s">
        <v>486</v>
      </c>
      <c r="C59" s="180"/>
      <c r="D59" s="180"/>
      <c r="E59" s="180"/>
      <c r="F59" s="180"/>
      <c r="G59" s="180"/>
      <c r="H59" s="180"/>
      <c r="I59" s="180"/>
      <c r="J59" s="180"/>
      <c r="K59" s="180"/>
    </row>
    <row r="60" spans="1:13" ht="57.6" x14ac:dyDescent="0.3">
      <c r="A60" s="65"/>
      <c r="B60" s="8"/>
      <c r="C60" s="8" t="s">
        <v>453</v>
      </c>
      <c r="D60" s="181" t="s">
        <v>454</v>
      </c>
      <c r="E60" s="181" t="s">
        <v>455</v>
      </c>
      <c r="F60" s="264" t="s">
        <v>456</v>
      </c>
      <c r="G60" s="181" t="s">
        <v>457</v>
      </c>
      <c r="H60" s="181" t="s">
        <v>458</v>
      </c>
      <c r="I60" s="181" t="s">
        <v>459</v>
      </c>
      <c r="J60" s="264" t="s">
        <v>460</v>
      </c>
      <c r="K60" s="181" t="s">
        <v>461</v>
      </c>
      <c r="L60" s="181" t="s">
        <v>462</v>
      </c>
      <c r="M60" s="181" t="s">
        <v>424</v>
      </c>
    </row>
    <row r="61" spans="1:13" ht="43.2" x14ac:dyDescent="0.3">
      <c r="A61" s="65"/>
      <c r="B61" s="8"/>
      <c r="C61" s="8" t="s">
        <v>463</v>
      </c>
      <c r="D61" s="263" t="s">
        <v>464</v>
      </c>
      <c r="E61" s="264" t="s">
        <v>465</v>
      </c>
      <c r="F61" s="264" t="s">
        <v>466</v>
      </c>
      <c r="G61" s="263" t="s">
        <v>467</v>
      </c>
      <c r="H61" s="264" t="s">
        <v>468</v>
      </c>
      <c r="I61" s="264" t="s">
        <v>469</v>
      </c>
      <c r="J61" s="264" t="s">
        <v>470</v>
      </c>
      <c r="K61" s="264" t="s">
        <v>471</v>
      </c>
      <c r="L61" s="264" t="s">
        <v>472</v>
      </c>
      <c r="M61" s="264" t="s">
        <v>428</v>
      </c>
    </row>
    <row r="62" spans="1:13" ht="15" thickBot="1" x14ac:dyDescent="0.35">
      <c r="A62" s="77"/>
      <c r="B62" s="78"/>
      <c r="C62" s="78"/>
      <c r="D62" s="175" t="s">
        <v>115</v>
      </c>
      <c r="E62" s="175" t="s">
        <v>115</v>
      </c>
      <c r="F62" s="175" t="s">
        <v>115</v>
      </c>
      <c r="G62" s="175" t="s">
        <v>115</v>
      </c>
      <c r="H62" s="175" t="s">
        <v>115</v>
      </c>
      <c r="I62" s="175" t="s">
        <v>115</v>
      </c>
      <c r="J62" s="175" t="s">
        <v>115</v>
      </c>
      <c r="K62" s="175" t="s">
        <v>115</v>
      </c>
      <c r="L62" s="175" t="s">
        <v>115</v>
      </c>
      <c r="M62" s="175" t="s">
        <v>115</v>
      </c>
    </row>
    <row r="63" spans="1:13" ht="15" thickBot="1" x14ac:dyDescent="0.35">
      <c r="A63" s="125" t="s">
        <v>473</v>
      </c>
      <c r="B63" s="126" t="s">
        <v>474</v>
      </c>
      <c r="C63" s="125"/>
      <c r="D63" s="182"/>
      <c r="E63" s="182"/>
      <c r="F63" s="182"/>
      <c r="G63" s="182"/>
      <c r="H63" s="182"/>
      <c r="I63" s="182"/>
      <c r="J63" s="182"/>
      <c r="K63" s="182"/>
      <c r="L63" s="182"/>
      <c r="M63" s="182"/>
    </row>
    <row r="64" spans="1:13" ht="15" thickBot="1" x14ac:dyDescent="0.35">
      <c r="A64" s="258" t="str">
        <f t="shared" ref="A64:M64" si="4">A48</f>
        <v>31.12.2023.</v>
      </c>
      <c r="B64" s="114">
        <f t="shared" si="4"/>
        <v>45291</v>
      </c>
      <c r="C64" s="183">
        <f t="shared" ref="C64:L64" si="5">C48</f>
        <v>1104511</v>
      </c>
      <c r="D64" s="183">
        <f t="shared" si="5"/>
        <v>629594093</v>
      </c>
      <c r="E64" s="183">
        <f t="shared" si="5"/>
        <v>96550924</v>
      </c>
      <c r="F64" s="183">
        <f t="shared" si="5"/>
        <v>6567306</v>
      </c>
      <c r="G64" s="183">
        <f t="shared" si="5"/>
        <v>138773371</v>
      </c>
      <c r="H64" s="183">
        <f t="shared" si="5"/>
        <v>30376090</v>
      </c>
      <c r="I64" s="183">
        <f t="shared" si="5"/>
        <v>7624246</v>
      </c>
      <c r="J64" s="183">
        <f t="shared" si="5"/>
        <v>1959708</v>
      </c>
      <c r="K64" s="183">
        <f t="shared" si="5"/>
        <v>10708163</v>
      </c>
      <c r="L64" s="183">
        <f t="shared" si="5"/>
        <v>29719820</v>
      </c>
      <c r="M64" s="353">
        <f t="shared" si="4"/>
        <v>952978232</v>
      </c>
    </row>
    <row r="65" spans="1:15" ht="15" thickBot="1" x14ac:dyDescent="0.35">
      <c r="A65" s="13" t="s">
        <v>432</v>
      </c>
      <c r="B65" s="13" t="s">
        <v>433</v>
      </c>
      <c r="C65" s="175" t="s">
        <v>45</v>
      </c>
      <c r="D65" s="175" t="s">
        <v>45</v>
      </c>
      <c r="E65" s="175">
        <v>817897</v>
      </c>
      <c r="F65" s="175">
        <v>618251</v>
      </c>
      <c r="G65" s="175" t="s">
        <v>45</v>
      </c>
      <c r="H65" s="175">
        <v>2120</v>
      </c>
      <c r="I65" s="175">
        <v>191567</v>
      </c>
      <c r="J65" s="175" t="s">
        <v>45</v>
      </c>
      <c r="K65" s="175" t="s">
        <v>45</v>
      </c>
      <c r="L65" s="175">
        <v>44644143</v>
      </c>
      <c r="M65" s="274">
        <f>SUM(C65:L65)</f>
        <v>46273978</v>
      </c>
      <c r="O65"/>
    </row>
    <row r="66" spans="1:15" ht="15" thickBot="1" x14ac:dyDescent="0.35">
      <c r="A66" s="116" t="s">
        <v>434</v>
      </c>
      <c r="B66" s="116" t="s">
        <v>475</v>
      </c>
      <c r="C66" s="175" t="s">
        <v>45</v>
      </c>
      <c r="D66" s="175">
        <v>8351282</v>
      </c>
      <c r="E66" s="175">
        <v>578554</v>
      </c>
      <c r="F66" s="175">
        <v>420784</v>
      </c>
      <c r="G66" s="175">
        <v>251155</v>
      </c>
      <c r="H66" s="175">
        <v>57776</v>
      </c>
      <c r="I66" s="175">
        <v>1326531</v>
      </c>
      <c r="J66" s="175" t="s">
        <v>45</v>
      </c>
      <c r="K66" s="175" t="s">
        <v>45</v>
      </c>
      <c r="L66" s="175">
        <v>-10986082</v>
      </c>
      <c r="M66" s="274">
        <f>SUM(C66:L66)</f>
        <v>0</v>
      </c>
      <c r="O66"/>
    </row>
    <row r="67" spans="1:15" ht="15" thickBot="1" x14ac:dyDescent="0.35">
      <c r="A67" s="77" t="s">
        <v>436</v>
      </c>
      <c r="B67" s="116" t="s">
        <v>437</v>
      </c>
      <c r="C67" s="175" t="s">
        <v>45</v>
      </c>
      <c r="D67" s="175">
        <v>-1532740</v>
      </c>
      <c r="E67" s="175">
        <v>-1378141</v>
      </c>
      <c r="F67" s="175">
        <v>-351753</v>
      </c>
      <c r="G67" s="175">
        <v>-109591</v>
      </c>
      <c r="H67" s="175">
        <v>-16550</v>
      </c>
      <c r="I67" s="175">
        <v>-193222</v>
      </c>
      <c r="J67" s="175" t="s">
        <v>45</v>
      </c>
      <c r="K67" s="175" t="s">
        <v>45</v>
      </c>
      <c r="L67" s="175" t="s">
        <v>45</v>
      </c>
      <c r="M67" s="520">
        <f>SUM(C67:L67)</f>
        <v>-3581997</v>
      </c>
      <c r="O67"/>
    </row>
    <row r="68" spans="1:15" ht="29.4" thickBot="1" x14ac:dyDescent="0.35">
      <c r="A68" s="77" t="s">
        <v>476</v>
      </c>
      <c r="B68" s="13" t="s">
        <v>477</v>
      </c>
      <c r="C68" s="175" t="s">
        <v>45</v>
      </c>
      <c r="D68" s="175">
        <v>-94336921</v>
      </c>
      <c r="E68" s="175">
        <v>-5140127</v>
      </c>
      <c r="F68" s="175" t="s">
        <v>45</v>
      </c>
      <c r="G68" s="175">
        <v>-47292</v>
      </c>
      <c r="H68" s="175">
        <v>-46819</v>
      </c>
      <c r="I68" s="175">
        <v>-144593</v>
      </c>
      <c r="J68" s="175" t="s">
        <v>45</v>
      </c>
      <c r="K68" s="175" t="s">
        <v>45</v>
      </c>
      <c r="L68" s="175" t="s">
        <v>45</v>
      </c>
      <c r="M68" s="274">
        <f>SUM(C68:L68)</f>
        <v>-99715752</v>
      </c>
    </row>
    <row r="69" spans="1:15" ht="15" thickBot="1" x14ac:dyDescent="0.35">
      <c r="A69" s="77" t="s">
        <v>438</v>
      </c>
      <c r="B69" s="153" t="s">
        <v>435</v>
      </c>
      <c r="C69" s="175" t="s">
        <v>45</v>
      </c>
      <c r="D69" s="175" t="s">
        <v>45</v>
      </c>
      <c r="E69" s="175" t="s">
        <v>45</v>
      </c>
      <c r="F69" s="175">
        <v>388</v>
      </c>
      <c r="G69" s="175" t="s">
        <v>45</v>
      </c>
      <c r="H69" s="175" t="s">
        <v>45</v>
      </c>
      <c r="I69" s="175">
        <v>-388</v>
      </c>
      <c r="J69" s="175">
        <v>68641</v>
      </c>
      <c r="K69" s="175" t="s">
        <v>45</v>
      </c>
      <c r="L69" s="175" t="s">
        <v>45</v>
      </c>
      <c r="M69" s="274">
        <f>SUM(C69:L69)</f>
        <v>68641</v>
      </c>
    </row>
    <row r="70" spans="1:15" ht="15" thickBot="1" x14ac:dyDescent="0.35">
      <c r="A70" s="258" t="s">
        <v>449</v>
      </c>
      <c r="B70" s="114">
        <v>45657</v>
      </c>
      <c r="C70" s="257">
        <f t="shared" ref="C70:L70" si="6">SUM(C64:C69)</f>
        <v>1104511</v>
      </c>
      <c r="D70" s="257">
        <f t="shared" si="6"/>
        <v>542075714</v>
      </c>
      <c r="E70" s="257">
        <f t="shared" si="6"/>
        <v>91429107</v>
      </c>
      <c r="F70" s="257">
        <f t="shared" si="6"/>
        <v>7254976</v>
      </c>
      <c r="G70" s="257">
        <f t="shared" si="6"/>
        <v>138867643</v>
      </c>
      <c r="H70" s="257">
        <f t="shared" si="6"/>
        <v>30372617</v>
      </c>
      <c r="I70" s="257">
        <f t="shared" si="6"/>
        <v>8804141</v>
      </c>
      <c r="J70" s="257">
        <f t="shared" si="6"/>
        <v>2028349</v>
      </c>
      <c r="K70" s="257">
        <f t="shared" si="6"/>
        <v>10708163</v>
      </c>
      <c r="L70" s="257">
        <f t="shared" si="6"/>
        <v>63377881</v>
      </c>
      <c r="M70" s="257">
        <f t="shared" ref="M70" si="7">SUM(M64:M69)</f>
        <v>896023102</v>
      </c>
    </row>
    <row r="71" spans="1:15" ht="15" thickBot="1" x14ac:dyDescent="0.35">
      <c r="A71" s="127" t="s">
        <v>478</v>
      </c>
      <c r="B71" s="127" t="s">
        <v>479</v>
      </c>
      <c r="C71" s="176"/>
      <c r="D71" s="176"/>
      <c r="E71" s="176"/>
      <c r="F71" s="176"/>
      <c r="G71" s="176"/>
      <c r="H71" s="176"/>
      <c r="I71" s="176"/>
      <c r="J71" s="176"/>
      <c r="K71" s="176"/>
      <c r="L71" s="176"/>
      <c r="M71" s="176"/>
    </row>
    <row r="72" spans="1:15" ht="15" thickBot="1" x14ac:dyDescent="0.35">
      <c r="A72" s="258" t="str">
        <f>A64</f>
        <v>31.12.2023.</v>
      </c>
      <c r="B72" s="114">
        <f>B64</f>
        <v>45291</v>
      </c>
      <c r="C72" s="168">
        <f t="shared" ref="C72:M72" si="8">C55</f>
        <v>0</v>
      </c>
      <c r="D72" s="168">
        <f t="shared" si="8"/>
        <v>419302364</v>
      </c>
      <c r="E72" s="168">
        <f t="shared" si="8"/>
        <v>47385657</v>
      </c>
      <c r="F72" s="168">
        <f t="shared" si="8"/>
        <v>4243640</v>
      </c>
      <c r="G72" s="168">
        <f t="shared" si="8"/>
        <v>44318566</v>
      </c>
      <c r="H72" s="168">
        <f t="shared" si="8"/>
        <v>16620884</v>
      </c>
      <c r="I72" s="168">
        <f t="shared" si="8"/>
        <v>2877394</v>
      </c>
      <c r="J72" s="168">
        <f t="shared" si="8"/>
        <v>0</v>
      </c>
      <c r="K72" s="168">
        <f t="shared" si="8"/>
        <v>0</v>
      </c>
      <c r="L72" s="168">
        <f t="shared" si="8"/>
        <v>0</v>
      </c>
      <c r="M72" s="168">
        <f t="shared" si="8"/>
        <v>534748505</v>
      </c>
    </row>
    <row r="73" spans="1:15" x14ac:dyDescent="0.3">
      <c r="A73" s="13" t="s">
        <v>442</v>
      </c>
      <c r="B73" s="13" t="s">
        <v>480</v>
      </c>
      <c r="C73" s="178" t="s">
        <v>45</v>
      </c>
      <c r="D73" s="178">
        <v>9042873</v>
      </c>
      <c r="E73" s="178">
        <v>3932857</v>
      </c>
      <c r="F73" s="178">
        <v>669339</v>
      </c>
      <c r="G73" s="178">
        <v>2375084</v>
      </c>
      <c r="H73" s="178">
        <v>763310</v>
      </c>
      <c r="I73" s="178">
        <v>558617</v>
      </c>
      <c r="J73" s="178" t="s">
        <v>45</v>
      </c>
      <c r="K73" s="178" t="s">
        <v>45</v>
      </c>
      <c r="L73" s="178" t="s">
        <v>45</v>
      </c>
      <c r="M73" s="346">
        <f>SUM(C73:L73)</f>
        <v>17342080</v>
      </c>
    </row>
    <row r="74" spans="1:15" ht="15" thickBot="1" x14ac:dyDescent="0.35">
      <c r="A74" s="116" t="s">
        <v>436</v>
      </c>
      <c r="B74" s="116" t="s">
        <v>437</v>
      </c>
      <c r="C74" s="175" t="s">
        <v>45</v>
      </c>
      <c r="D74" s="175">
        <v>-1531220</v>
      </c>
      <c r="E74" s="175">
        <v>-1364604</v>
      </c>
      <c r="F74" s="175">
        <v>-349765</v>
      </c>
      <c r="G74" s="175">
        <v>-109591</v>
      </c>
      <c r="H74" s="175">
        <v>-16550</v>
      </c>
      <c r="I74" s="175">
        <v>-190916</v>
      </c>
      <c r="J74" s="175" t="s">
        <v>45</v>
      </c>
      <c r="K74" s="175" t="s">
        <v>45</v>
      </c>
      <c r="L74" s="175" t="s">
        <v>45</v>
      </c>
      <c r="M74" s="521">
        <f>SUM(C74:L74)</f>
        <v>-3562646</v>
      </c>
    </row>
    <row r="75" spans="1:15" ht="15" thickBot="1" x14ac:dyDescent="0.35">
      <c r="A75" s="367" t="s">
        <v>481</v>
      </c>
      <c r="B75" s="13" t="s">
        <v>482</v>
      </c>
      <c r="C75" s="175" t="s">
        <v>45</v>
      </c>
      <c r="D75" s="175">
        <v>-68537516</v>
      </c>
      <c r="E75" s="175">
        <v>-2281054</v>
      </c>
      <c r="F75" s="175" t="s">
        <v>45</v>
      </c>
      <c r="G75" s="175">
        <v>59725</v>
      </c>
      <c r="H75" s="175">
        <v>-24665</v>
      </c>
      <c r="I75" s="175">
        <v>-6369</v>
      </c>
      <c r="J75" s="175" t="s">
        <v>45</v>
      </c>
      <c r="K75" s="175" t="s">
        <v>45</v>
      </c>
      <c r="L75" s="175" t="s">
        <v>45</v>
      </c>
      <c r="M75" s="346">
        <f>SUM(C75:L75)</f>
        <v>-70789879</v>
      </c>
    </row>
    <row r="76" spans="1:15" ht="15" thickBot="1" x14ac:dyDescent="0.35">
      <c r="A76" s="13" t="s">
        <v>434</v>
      </c>
      <c r="B76" s="13" t="s">
        <v>475</v>
      </c>
      <c r="C76" s="175" t="s">
        <v>45</v>
      </c>
      <c r="D76" s="175" t="s">
        <v>45</v>
      </c>
      <c r="E76" s="175">
        <v>-7037</v>
      </c>
      <c r="F76" s="175">
        <v>7173</v>
      </c>
      <c r="G76" s="175" t="s">
        <v>45</v>
      </c>
      <c r="H76" s="175" t="s">
        <v>45</v>
      </c>
      <c r="I76" s="175">
        <v>-136</v>
      </c>
      <c r="J76" s="175" t="s">
        <v>45</v>
      </c>
      <c r="K76" s="175" t="s">
        <v>45</v>
      </c>
      <c r="L76" s="175" t="s">
        <v>45</v>
      </c>
      <c r="M76" s="346">
        <f>SUM(C76:L76)</f>
        <v>0</v>
      </c>
    </row>
    <row r="77" spans="1:15" ht="15" thickBot="1" x14ac:dyDescent="0.35">
      <c r="A77" s="259" t="str">
        <f>A70</f>
        <v>31.12.2024.</v>
      </c>
      <c r="B77" s="115">
        <f>B70</f>
        <v>45657</v>
      </c>
      <c r="C77" s="166">
        <f t="shared" ref="C77:M77" si="9">SUM(C72:C76)</f>
        <v>0</v>
      </c>
      <c r="D77" s="166">
        <f t="shared" si="9"/>
        <v>358276501</v>
      </c>
      <c r="E77" s="166">
        <f t="shared" si="9"/>
        <v>47665819</v>
      </c>
      <c r="F77" s="166">
        <f t="shared" si="9"/>
        <v>4570387</v>
      </c>
      <c r="G77" s="166">
        <f t="shared" si="9"/>
        <v>46643784</v>
      </c>
      <c r="H77" s="166">
        <f t="shared" si="9"/>
        <v>17342979</v>
      </c>
      <c r="I77" s="166">
        <f t="shared" si="9"/>
        <v>3238590</v>
      </c>
      <c r="J77" s="166">
        <f t="shared" si="9"/>
        <v>0</v>
      </c>
      <c r="K77" s="166">
        <f t="shared" si="9"/>
        <v>0</v>
      </c>
      <c r="L77" s="166">
        <f t="shared" si="9"/>
        <v>0</v>
      </c>
      <c r="M77" s="166">
        <f t="shared" si="9"/>
        <v>477738060</v>
      </c>
    </row>
    <row r="78" spans="1:15" ht="15" thickTop="1" x14ac:dyDescent="0.3">
      <c r="A78" s="90" t="str">
        <f>A34</f>
        <v>Uzskaites vērtība 31.12.2023.</v>
      </c>
      <c r="B78" s="90" t="str">
        <f>B57</f>
        <v>Net balance value 31.12.2023</v>
      </c>
      <c r="C78" s="168">
        <f t="shared" ref="C78:M78" si="10">C64-C72</f>
        <v>1104511</v>
      </c>
      <c r="D78" s="168">
        <f t="shared" si="10"/>
        <v>210291729</v>
      </c>
      <c r="E78" s="168">
        <f t="shared" si="10"/>
        <v>49165267</v>
      </c>
      <c r="F78" s="168">
        <f t="shared" si="10"/>
        <v>2323666</v>
      </c>
      <c r="G78" s="168">
        <f t="shared" si="10"/>
        <v>94454805</v>
      </c>
      <c r="H78" s="168">
        <f t="shared" si="10"/>
        <v>13755206</v>
      </c>
      <c r="I78" s="168">
        <f t="shared" si="10"/>
        <v>4746852</v>
      </c>
      <c r="J78" s="168">
        <f t="shared" si="10"/>
        <v>1959708</v>
      </c>
      <c r="K78" s="168">
        <f t="shared" si="10"/>
        <v>10708163</v>
      </c>
      <c r="L78" s="168">
        <f t="shared" si="10"/>
        <v>29719820</v>
      </c>
      <c r="M78" s="168">
        <f t="shared" si="10"/>
        <v>418229727</v>
      </c>
    </row>
    <row r="79" spans="1:15" ht="15" thickBot="1" x14ac:dyDescent="0.35">
      <c r="A79" s="72" t="str">
        <f>A35</f>
        <v>Uzskaites vērtība 31.12.2024.</v>
      </c>
      <c r="B79" s="72" t="s">
        <v>487</v>
      </c>
      <c r="C79" s="166">
        <f t="shared" ref="C79:M79" si="11">C70-C77</f>
        <v>1104511</v>
      </c>
      <c r="D79" s="166">
        <f t="shared" si="11"/>
        <v>183799213</v>
      </c>
      <c r="E79" s="166">
        <f t="shared" si="11"/>
        <v>43763288</v>
      </c>
      <c r="F79" s="166">
        <f t="shared" si="11"/>
        <v>2684589</v>
      </c>
      <c r="G79" s="166">
        <f t="shared" si="11"/>
        <v>92223859</v>
      </c>
      <c r="H79" s="166">
        <f t="shared" si="11"/>
        <v>13029638</v>
      </c>
      <c r="I79" s="166">
        <f t="shared" si="11"/>
        <v>5565551</v>
      </c>
      <c r="J79" s="166">
        <f t="shared" si="11"/>
        <v>2028349</v>
      </c>
      <c r="K79" s="166">
        <f t="shared" si="11"/>
        <v>10708163</v>
      </c>
      <c r="L79" s="166">
        <f t="shared" si="11"/>
        <v>63377881</v>
      </c>
      <c r="M79" s="166">
        <f t="shared" si="11"/>
        <v>418285042</v>
      </c>
    </row>
    <row r="80" spans="1:15" ht="15" thickTop="1" x14ac:dyDescent="0.3">
      <c r="M80" s="180"/>
    </row>
    <row r="83" spans="9:9" x14ac:dyDescent="0.3">
      <c r="I83" s="180"/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C6C309-0680-4DD2-BBAD-1F4CAD24818D}">
  <sheetPr>
    <tabColor rgb="FF92D050"/>
  </sheetPr>
  <dimension ref="A1:E60"/>
  <sheetViews>
    <sheetView showGridLines="0" zoomScale="70" zoomScaleNormal="70" workbookViewId="0">
      <selection activeCell="B4" sqref="B4:C4"/>
    </sheetView>
  </sheetViews>
  <sheetFormatPr defaultColWidth="8.88671875" defaultRowHeight="14.4" x14ac:dyDescent="0.3"/>
  <cols>
    <col min="1" max="2" width="43" customWidth="1"/>
    <col min="3" max="3" width="12" customWidth="1"/>
    <col min="4" max="4" width="13.109375" customWidth="1"/>
    <col min="5" max="5" width="15.109375" customWidth="1"/>
  </cols>
  <sheetData>
    <row r="1" spans="1:5" s="139" customFormat="1" ht="60.6" customHeight="1" x14ac:dyDescent="0.3">
      <c r="A1" s="152" t="str">
        <f>'Peļņas vai zaudējumu pārskats'!A1</f>
        <v>AS "CONEXUS BALTIC GRID" 2024. GADA PĀRSKATS</v>
      </c>
      <c r="B1" s="152" t="str">
        <f>'Peļņas vai zaudējumu pārskats'!B1</f>
        <v>AS "CONEXUS BALTIC GRID" ANNUAL REPORT FOR 2024</v>
      </c>
    </row>
    <row r="2" spans="1:5" x14ac:dyDescent="0.3">
      <c r="A2" s="68" t="s">
        <v>488</v>
      </c>
      <c r="B2" s="68" t="s">
        <v>489</v>
      </c>
    </row>
    <row r="3" spans="1:5" ht="14.4" customHeight="1" x14ac:dyDescent="0.3">
      <c r="A3" s="86"/>
      <c r="B3" s="96"/>
      <c r="C3" s="96">
        <v>45657</v>
      </c>
      <c r="D3" s="96">
        <v>45291</v>
      </c>
      <c r="E3" s="63"/>
    </row>
    <row r="4" spans="1:5" ht="14.4" customHeight="1" x14ac:dyDescent="0.3">
      <c r="A4" s="89"/>
      <c r="B4" s="514" t="s">
        <v>115</v>
      </c>
      <c r="C4" s="514"/>
      <c r="D4" s="155" t="s">
        <v>115</v>
      </c>
      <c r="E4" s="81"/>
    </row>
    <row r="5" spans="1:5" x14ac:dyDescent="0.3">
      <c r="A5" s="32" t="s">
        <v>145</v>
      </c>
      <c r="B5" s="88" t="s">
        <v>146</v>
      </c>
      <c r="C5" s="47"/>
      <c r="D5" s="155"/>
      <c r="E5" s="81"/>
    </row>
    <row r="6" spans="1:5" ht="28.8" x14ac:dyDescent="0.3">
      <c r="A6" s="32" t="s">
        <v>490</v>
      </c>
      <c r="B6" s="307" t="s">
        <v>491</v>
      </c>
      <c r="C6" s="207">
        <f>D9</f>
        <v>448358</v>
      </c>
      <c r="D6" s="170">
        <v>461503</v>
      </c>
      <c r="E6" s="44"/>
    </row>
    <row r="7" spans="1:5" ht="14.4" hidden="1" customHeight="1" x14ac:dyDescent="0.3">
      <c r="A7" s="89" t="s">
        <v>492</v>
      </c>
      <c r="B7" s="89" t="s">
        <v>493</v>
      </c>
      <c r="C7" s="193">
        <v>0</v>
      </c>
      <c r="D7" s="193">
        <v>0</v>
      </c>
      <c r="E7" s="44"/>
    </row>
    <row r="8" spans="1:5" ht="27" customHeight="1" x14ac:dyDescent="0.3">
      <c r="A8" s="89" t="s">
        <v>494</v>
      </c>
      <c r="B8" s="89" t="s">
        <v>495</v>
      </c>
      <c r="C8" s="193">
        <v>-13144</v>
      </c>
      <c r="D8" s="193">
        <v>-13145</v>
      </c>
      <c r="E8" s="44"/>
    </row>
    <row r="9" spans="1:5" ht="28.8" x14ac:dyDescent="0.3">
      <c r="A9" s="90" t="s">
        <v>496</v>
      </c>
      <c r="B9" s="90" t="s">
        <v>497</v>
      </c>
      <c r="C9" s="197">
        <f>SUM(C6:C8)</f>
        <v>435214</v>
      </c>
      <c r="D9" s="197">
        <f>SUM(D6:D8)</f>
        <v>448358</v>
      </c>
      <c r="E9" s="44"/>
    </row>
    <row r="10" spans="1:5" x14ac:dyDescent="0.3">
      <c r="A10" s="41" t="s">
        <v>498</v>
      </c>
      <c r="B10" s="41" t="s">
        <v>499</v>
      </c>
      <c r="C10" s="208"/>
      <c r="D10" s="184"/>
      <c r="E10" s="44"/>
    </row>
    <row r="11" spans="1:5" ht="28.8" x14ac:dyDescent="0.3">
      <c r="A11" s="41" t="s">
        <v>490</v>
      </c>
      <c r="B11" s="307" t="s">
        <v>491</v>
      </c>
      <c r="C11" s="207">
        <f>D15</f>
        <v>478002</v>
      </c>
      <c r="D11" s="170">
        <v>484422</v>
      </c>
      <c r="E11" s="81"/>
    </row>
    <row r="12" spans="1:5" ht="14.4" hidden="1" customHeight="1" x14ac:dyDescent="0.3">
      <c r="A12" s="17" t="s">
        <v>492</v>
      </c>
      <c r="B12" s="17" t="s">
        <v>493</v>
      </c>
      <c r="C12" s="207">
        <v>0</v>
      </c>
      <c r="D12" s="207">
        <v>0</v>
      </c>
      <c r="E12" s="44"/>
    </row>
    <row r="13" spans="1:5" ht="28.8" x14ac:dyDescent="0.3">
      <c r="A13" s="89" t="s">
        <v>500</v>
      </c>
      <c r="B13" s="89" t="s">
        <v>501</v>
      </c>
      <c r="C13" s="193">
        <v>-27204</v>
      </c>
      <c r="D13" s="193">
        <v>-27203</v>
      </c>
      <c r="E13" s="81"/>
    </row>
    <row r="14" spans="1:5" ht="14.4" customHeight="1" x14ac:dyDescent="0.3">
      <c r="A14" s="47" t="s">
        <v>502</v>
      </c>
      <c r="B14" s="47" t="s">
        <v>503</v>
      </c>
      <c r="C14" s="209">
        <v>20512</v>
      </c>
      <c r="D14" s="209">
        <v>20783</v>
      </c>
      <c r="E14" s="44"/>
    </row>
    <row r="15" spans="1:5" ht="14.4" customHeight="1" x14ac:dyDescent="0.3">
      <c r="A15" s="90" t="s">
        <v>496</v>
      </c>
      <c r="B15" s="90" t="s">
        <v>504</v>
      </c>
      <c r="C15" s="197">
        <f>SUM(C11:C14)</f>
        <v>471310</v>
      </c>
      <c r="D15" s="197">
        <f>SUM(D11:D14)</f>
        <v>478002</v>
      </c>
      <c r="E15" s="44"/>
    </row>
    <row r="16" spans="1:5" ht="14.4" customHeight="1" x14ac:dyDescent="0.3">
      <c r="A16" s="47" t="s">
        <v>505</v>
      </c>
      <c r="B16" s="47" t="s">
        <v>506</v>
      </c>
      <c r="C16" s="209">
        <v>444106</v>
      </c>
      <c r="D16" s="209">
        <v>450798</v>
      </c>
      <c r="E16" s="44"/>
    </row>
    <row r="17" spans="1:5" ht="15" thickBot="1" x14ac:dyDescent="0.35">
      <c r="A17" s="117" t="s">
        <v>507</v>
      </c>
      <c r="B17" s="117" t="s">
        <v>508</v>
      </c>
      <c r="C17" s="210">
        <v>27204</v>
      </c>
      <c r="D17" s="210">
        <v>27204</v>
      </c>
      <c r="E17" s="44"/>
    </row>
    <row r="18" spans="1:5" ht="32.4" thickTop="1" x14ac:dyDescent="0.3">
      <c r="A18" s="271" t="s">
        <v>509</v>
      </c>
      <c r="B18" s="271" t="s">
        <v>510</v>
      </c>
      <c r="C18" s="47"/>
      <c r="D18" s="63"/>
      <c r="E18" s="44"/>
    </row>
    <row r="19" spans="1:5" x14ac:dyDescent="0.3">
      <c r="A19" s="85"/>
      <c r="B19" s="85"/>
      <c r="C19" s="62"/>
      <c r="D19" s="63"/>
      <c r="E19" s="44"/>
    </row>
    <row r="20" spans="1:5" x14ac:dyDescent="0.3">
      <c r="A20" s="85"/>
      <c r="B20" s="68"/>
      <c r="C20" s="62"/>
      <c r="D20" s="63"/>
      <c r="E20" s="44"/>
    </row>
    <row r="21" spans="1:5" x14ac:dyDescent="0.3">
      <c r="A21" s="68"/>
      <c r="B21" s="47"/>
    </row>
    <row r="22" spans="1:5" x14ac:dyDescent="0.3">
      <c r="A22" s="47"/>
      <c r="B22" s="69"/>
      <c r="C22" s="85"/>
      <c r="D22" s="63"/>
    </row>
    <row r="23" spans="1:5" ht="14.4" customHeight="1" x14ac:dyDescent="0.3">
      <c r="A23" s="69"/>
      <c r="B23" s="47"/>
      <c r="C23" s="81"/>
      <c r="D23" s="81"/>
    </row>
    <row r="24" spans="1:5" ht="14.4" customHeight="1" x14ac:dyDescent="0.3">
      <c r="A24" s="84"/>
      <c r="B24" s="84"/>
      <c r="C24" s="82"/>
      <c r="D24" s="82"/>
    </row>
    <row r="25" spans="1:5" ht="14.4" customHeight="1" x14ac:dyDescent="0.3">
      <c r="A25" s="84"/>
      <c r="B25" s="84"/>
      <c r="C25" s="82"/>
      <c r="D25" s="82"/>
    </row>
    <row r="26" spans="1:5" ht="14.4" customHeight="1" x14ac:dyDescent="0.3">
      <c r="A26" s="84"/>
      <c r="B26" s="84"/>
      <c r="C26" s="82"/>
      <c r="D26" s="82"/>
    </row>
    <row r="27" spans="1:5" ht="14.4" customHeight="1" x14ac:dyDescent="0.3">
      <c r="A27" s="84"/>
      <c r="B27" s="84"/>
      <c r="C27" s="82"/>
      <c r="D27" s="82"/>
    </row>
    <row r="28" spans="1:5" ht="14.4" customHeight="1" x14ac:dyDescent="0.3">
      <c r="A28" s="84"/>
      <c r="B28" s="85"/>
      <c r="C28" s="82"/>
      <c r="D28" s="82"/>
    </row>
    <row r="29" spans="1:5" x14ac:dyDescent="0.3">
      <c r="A29" s="85"/>
      <c r="B29" s="84"/>
      <c r="C29" s="83"/>
      <c r="D29" s="83"/>
    </row>
    <row r="30" spans="1:5" x14ac:dyDescent="0.3">
      <c r="A30" s="84"/>
      <c r="B30" s="48"/>
      <c r="C30" s="43"/>
      <c r="D30" s="81"/>
      <c r="E30" s="44"/>
    </row>
    <row r="31" spans="1:5" x14ac:dyDescent="0.3">
      <c r="A31" s="48"/>
      <c r="B31" s="48"/>
      <c r="C31" s="46"/>
      <c r="D31" s="49"/>
      <c r="E31" s="50"/>
    </row>
    <row r="32" spans="1:5" x14ac:dyDescent="0.3">
      <c r="A32" s="48"/>
      <c r="B32" s="68"/>
      <c r="C32" s="46"/>
      <c r="D32" s="49"/>
      <c r="E32" s="50"/>
    </row>
    <row r="33" spans="1:5" x14ac:dyDescent="0.3">
      <c r="A33" s="68"/>
      <c r="B33" s="47"/>
    </row>
    <row r="34" spans="1:5" x14ac:dyDescent="0.3">
      <c r="A34" s="47"/>
      <c r="B34" s="69"/>
      <c r="C34" s="85"/>
      <c r="D34" s="63"/>
    </row>
    <row r="35" spans="1:5" ht="14.4" customHeight="1" x14ac:dyDescent="0.3">
      <c r="A35" s="69"/>
      <c r="B35" s="47"/>
      <c r="C35" s="81"/>
      <c r="D35" s="81"/>
    </row>
    <row r="36" spans="1:5" ht="14.4" customHeight="1" x14ac:dyDescent="0.3">
      <c r="A36" s="84"/>
      <c r="B36" s="84"/>
      <c r="C36" s="81"/>
      <c r="D36" s="84"/>
    </row>
    <row r="37" spans="1:5" ht="14.4" customHeight="1" x14ac:dyDescent="0.3">
      <c r="A37" s="84"/>
      <c r="B37" s="84"/>
      <c r="C37" s="81"/>
      <c r="D37" s="84"/>
    </row>
    <row r="38" spans="1:5" ht="14.4" customHeight="1" x14ac:dyDescent="0.3">
      <c r="A38" s="84"/>
      <c r="B38" s="84"/>
      <c r="C38" s="81"/>
      <c r="D38" s="84"/>
    </row>
    <row r="39" spans="1:5" ht="14.4" customHeight="1" x14ac:dyDescent="0.3">
      <c r="A39" s="84"/>
      <c r="B39" s="85"/>
      <c r="C39" s="81"/>
      <c r="D39" s="84"/>
    </row>
    <row r="40" spans="1:5" x14ac:dyDescent="0.3">
      <c r="A40" s="85"/>
      <c r="B40" s="84"/>
      <c r="C40" s="63"/>
      <c r="D40" s="85"/>
    </row>
    <row r="41" spans="1:5" x14ac:dyDescent="0.3">
      <c r="A41" s="84"/>
      <c r="B41" s="84"/>
      <c r="C41" s="43"/>
      <c r="D41" s="81"/>
      <c r="E41" s="44"/>
    </row>
    <row r="42" spans="1:5" x14ac:dyDescent="0.3">
      <c r="A42" s="84"/>
      <c r="B42" s="84"/>
      <c r="C42" s="43"/>
      <c r="D42" s="81"/>
      <c r="E42" s="44"/>
    </row>
    <row r="43" spans="1:5" x14ac:dyDescent="0.3">
      <c r="A43" s="84"/>
      <c r="B43" s="68"/>
      <c r="C43" s="43"/>
      <c r="D43" s="81"/>
      <c r="E43" s="44"/>
    </row>
    <row r="44" spans="1:5" x14ac:dyDescent="0.3">
      <c r="A44" s="68"/>
      <c r="B44" s="47"/>
    </row>
    <row r="45" spans="1:5" x14ac:dyDescent="0.3">
      <c r="A45" s="47"/>
      <c r="B45" s="69"/>
      <c r="C45" s="85"/>
      <c r="D45" s="63"/>
    </row>
    <row r="46" spans="1:5" ht="14.4" customHeight="1" x14ac:dyDescent="0.3">
      <c r="A46" s="69"/>
      <c r="B46" s="47"/>
      <c r="C46" s="81"/>
      <c r="D46" s="81"/>
    </row>
    <row r="47" spans="1:5" ht="14.4" customHeight="1" x14ac:dyDescent="0.3">
      <c r="A47" s="69"/>
      <c r="B47" s="84"/>
      <c r="C47" s="81"/>
      <c r="D47" s="84"/>
    </row>
    <row r="48" spans="1:5" ht="14.4" customHeight="1" x14ac:dyDescent="0.3">
      <c r="A48" s="84"/>
      <c r="B48" s="84"/>
      <c r="C48" s="81"/>
      <c r="D48" s="84"/>
    </row>
    <row r="49" spans="1:4" x14ac:dyDescent="0.3">
      <c r="A49" s="84"/>
      <c r="B49" s="85"/>
      <c r="C49" s="81"/>
      <c r="D49" s="84"/>
    </row>
    <row r="50" spans="1:4" x14ac:dyDescent="0.3">
      <c r="A50" s="85"/>
      <c r="C50" s="63"/>
      <c r="D50" s="85"/>
    </row>
    <row r="53" spans="1:4" x14ac:dyDescent="0.3">
      <c r="B53" s="71"/>
    </row>
    <row r="54" spans="1:4" x14ac:dyDescent="0.3">
      <c r="A54" s="71"/>
      <c r="B54" s="42"/>
    </row>
    <row r="55" spans="1:4" x14ac:dyDescent="0.3">
      <c r="A55" s="41"/>
      <c r="B55" s="81"/>
      <c r="C55" s="42"/>
      <c r="D55" s="42"/>
    </row>
    <row r="56" spans="1:4" x14ac:dyDescent="0.3">
      <c r="A56" s="84"/>
      <c r="B56" s="47"/>
      <c r="C56" s="81"/>
      <c r="D56" s="81"/>
    </row>
    <row r="57" spans="1:4" x14ac:dyDescent="0.3">
      <c r="A57" s="84"/>
      <c r="B57" s="84"/>
      <c r="C57" s="44"/>
      <c r="D57" s="44"/>
    </row>
    <row r="58" spans="1:4" x14ac:dyDescent="0.3">
      <c r="A58" s="84"/>
      <c r="B58" s="84"/>
      <c r="C58" s="44"/>
      <c r="D58" s="81"/>
    </row>
    <row r="59" spans="1:4" x14ac:dyDescent="0.3">
      <c r="A59" s="84"/>
      <c r="B59" s="45"/>
      <c r="C59" s="81"/>
      <c r="D59" s="81"/>
    </row>
    <row r="60" spans="1:4" x14ac:dyDescent="0.3">
      <c r="A60" s="85"/>
      <c r="C60" s="45"/>
      <c r="D60" s="45"/>
    </row>
  </sheetData>
  <mergeCells count="1">
    <mergeCell ref="B4:C4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s" ma:contentTypeID="0x010100C77295E16D6EAF4299AAE5D8265B25A3" ma:contentTypeVersion="8" ma:contentTypeDescription="Izveidot jaunu dokumentu." ma:contentTypeScope="" ma:versionID="5a10d74955416ec461bbabe64df6244d">
  <xsd:schema xmlns:xsd="http://www.w3.org/2001/XMLSchema" xmlns:xs="http://www.w3.org/2001/XMLSchema" xmlns:p="http://schemas.microsoft.com/office/2006/metadata/properties" xmlns:ns2="a3254b5f-5094-40a3-96d4-cb481080e4dc" xmlns:ns3="12d3288d-28e8-4ecf-b401-cc4a9dfc3cd3" targetNamespace="http://schemas.microsoft.com/office/2006/metadata/properties" ma:root="true" ma:fieldsID="c5b301b2c963dbc192dbf036fb2eab61" ns2:_="" ns3:_="">
    <xsd:import namespace="a3254b5f-5094-40a3-96d4-cb481080e4dc"/>
    <xsd:import namespace="12d3288d-28e8-4ecf-b401-cc4a9dfc3cd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254b5f-5094-40a3-96d4-cb481080e4d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d3288d-28e8-4ecf-b401-cc4a9dfc3cd3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Koplietots a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Koplietots ar: detalizēt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atura tips"/>
        <xsd:element ref="dc:title" minOccurs="0" maxOccurs="1" ma:index="4" ma:displayName="Virsrakst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1F528DC-FFF4-4012-9316-1AED977E23D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3254b5f-5094-40a3-96d4-cb481080e4dc"/>
    <ds:schemaRef ds:uri="12d3288d-28e8-4ecf-b401-cc4a9dfc3cd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F862D4E-16D2-4F37-A961-36522E7E56C5}">
  <ds:schemaRefs>
    <ds:schemaRef ds:uri="http://schemas.microsoft.com/office/2006/documentManagement/types"/>
    <ds:schemaRef ds:uri="a3254b5f-5094-40a3-96d4-cb481080e4dc"/>
    <ds:schemaRef ds:uri="http://schemas.microsoft.com/office/2006/metadata/properties"/>
    <ds:schemaRef ds:uri="http://www.w3.org/XML/1998/namespace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12d3288d-28e8-4ecf-b401-cc4a9dfc3cd3"/>
    <ds:schemaRef ds:uri="http://purl.org/dc/dcmitype/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B46D32A3-AD7F-481B-9938-1E285FAFEEAB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3983c8fe-858f-419f-96aa-6e16d9a938bd}" enabled="1" method="Privileged" siteId="{2a56aaf6-d773-4e83-b5cc-392a453ef3db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19</vt:i4>
      </vt:variant>
    </vt:vector>
  </HeadingPairs>
  <TitlesOfParts>
    <vt:vector size="30" baseType="lpstr">
      <vt:lpstr>Galvenie darbības rādītāji</vt:lpstr>
      <vt:lpstr>Peļņas vai zaudējumu pārskats</vt:lpstr>
      <vt:lpstr>Pārskats par finanšu stāvokli</vt:lpstr>
      <vt:lpstr>Naudas plūsmas pārskats</vt:lpstr>
      <vt:lpstr>Pārskats par izm.pašu kapitālā</vt:lpstr>
      <vt:lpstr>Pielikums Nr.1</vt:lpstr>
      <vt:lpstr>Pielikumi Nr.2-7</vt:lpstr>
      <vt:lpstr>Pielikumi Nr.8, 9</vt:lpstr>
      <vt:lpstr>Pielikums Nr.10</vt:lpstr>
      <vt:lpstr>Pielikumi Nr.11-14</vt:lpstr>
      <vt:lpstr>Pielikumi Nr.15-24</vt:lpstr>
      <vt:lpstr>'Peļņas vai zaudējumu pārskats'!_Hlk71365834</vt:lpstr>
      <vt:lpstr>'Pielikumi Nr.11-14'!_Toc506281143</vt:lpstr>
      <vt:lpstr>'Pielikumi Nr.15-24'!_Toc506281143</vt:lpstr>
      <vt:lpstr>'Pielikumi Nr.2-7'!_Toc506281143</vt:lpstr>
      <vt:lpstr>'Pielikums Nr.10'!_Toc506281143</vt:lpstr>
      <vt:lpstr>'Pielikumi Nr.8, 9'!_Toc506281145</vt:lpstr>
      <vt:lpstr>'Pielikumi Nr.11-14'!_Toc506297406</vt:lpstr>
      <vt:lpstr>'Pielikumi Nr.15-24'!_Toc506297406</vt:lpstr>
      <vt:lpstr>'Pielikumi Nr.2-7'!_Toc506297406</vt:lpstr>
      <vt:lpstr>'Pielikumi Nr.8, 9'!_Toc506297406</vt:lpstr>
      <vt:lpstr>'Pielikums Nr.1'!_Toc506297406</vt:lpstr>
      <vt:lpstr>'Pielikums Nr.10'!_Toc506297406</vt:lpstr>
      <vt:lpstr>'Peļņas vai zaudējumu pārskats'!_Toc70520890</vt:lpstr>
      <vt:lpstr>'Pārskats par finanšu stāvokli'!_Toc70520891</vt:lpstr>
      <vt:lpstr>'Pārskats par izm.pašu kapitālā'!_Toc70520892</vt:lpstr>
      <vt:lpstr>'Naudas plūsmas pārskats'!_Toc70520893</vt:lpstr>
      <vt:lpstr>'Peļņas vai zaudējumu pārskats'!_Toc71757631</vt:lpstr>
      <vt:lpstr>'Peļņas vai zaudējumu pārskats'!_Toc71757632</vt:lpstr>
      <vt:lpstr>'Naudas plūsmas pārskats'!_Toc71757636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Laura Zvirbule</dc:creator>
  <cp:keywords/>
  <dc:description/>
  <cp:lastModifiedBy>Laura Zvirbule</cp:lastModifiedBy>
  <cp:revision>1</cp:revision>
  <dcterms:created xsi:type="dcterms:W3CDTF">2023-03-08T10:13:06Z</dcterms:created>
  <dcterms:modified xsi:type="dcterms:W3CDTF">2025-03-12T07:15:25Z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0x010100C77295E16D6EAF4299AAE5D8265B25A3</vt:lpwstr>
  </property>
  <property fmtid="{D5CDD505-2E9C-101B-9397-08002B2CF9AE}" pid="3" name="MSIP_Label_3983c8fe-858f-419f-96aa-6e16d9a938bd_Enabled">
    <vt:lpwstr>True</vt:lpwstr>
  </property>
  <property fmtid="{D5CDD505-2E9C-101B-9397-08002B2CF9AE}" pid="4" name="MSIP_Label_3983c8fe-858f-419f-96aa-6e16d9a938bd_SiteId">
    <vt:lpwstr>2a56aaf6-d773-4e83-b5cc-392a453ef3db</vt:lpwstr>
  </property>
  <property fmtid="{D5CDD505-2E9C-101B-9397-08002B2CF9AE}" pid="5" name="MSIP_Label_3983c8fe-858f-419f-96aa-6e16d9a938bd_SetDate">
    <vt:lpwstr>2024-05-29T15:00:00Z</vt:lpwstr>
  </property>
  <property fmtid="{D5CDD505-2E9C-101B-9397-08002B2CF9AE}" pid="6" name="MSIP_Label_3983c8fe-858f-419f-96aa-6e16d9a938bd_Name">
    <vt:lpwstr>Ierobežotas pieejamības informācija, C klase</vt:lpwstr>
  </property>
  <property fmtid="{D5CDD505-2E9C-101B-9397-08002B2CF9AE}" pid="7" name="MSIP_Label_3983c8fe-858f-419f-96aa-6e16d9a938bd_ActionId">
    <vt:lpwstr>ceefd16c-d9c5-4623-9026-30b1295289ea</vt:lpwstr>
  </property>
  <property fmtid="{D5CDD505-2E9C-101B-9397-08002B2CF9AE}" pid="8" name="MSIP_Label_3983c8fe-858f-419f-96aa-6e16d9a938bd_Removed">
    <vt:lpwstr>False</vt:lpwstr>
  </property>
  <property fmtid="{D5CDD505-2E9C-101B-9397-08002B2CF9AE}" pid="9" name="MSIP_Label_3983c8fe-858f-419f-96aa-6e16d9a938bd_Extended_MSFT_Method">
    <vt:lpwstr>Standard</vt:lpwstr>
  </property>
  <property fmtid="{D5CDD505-2E9C-101B-9397-08002B2CF9AE}" pid="10" name="Sensitivity">
    <vt:lpwstr>Ierobežotas pieejamības informācija, C klase</vt:lpwstr>
  </property>
</Properties>
</file>