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FEC383DD-6249-4288-B73D-A71BBD58EDA6}" xr6:coauthVersionLast="47" xr6:coauthVersionMax="47" xr10:uidLastSave="{00000000-0000-0000-0000-000000000000}"/>
  <bookViews>
    <workbookView xWindow="-108" yWindow="-108" windowWidth="30936" windowHeight="16896" tabRatio="835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1" sheetId="16" r:id="rId6"/>
    <sheet name="Pielikumi Nr.2-7" sheetId="6" r:id="rId7"/>
    <sheet name="Pielikumi Nr.8, 9" sheetId="8" r:id="rId8"/>
    <sheet name="Pielikums Nr.10-11" sheetId="11" r:id="rId9"/>
    <sheet name="Pielikumi Nr.12-15" sheetId="13" r:id="rId10"/>
    <sheet name="Pielikumi Nr.16-25" sheetId="14" r:id="rId11"/>
  </sheets>
  <definedNames>
    <definedName name="_Hlk71365834" localSheetId="1">'Peļņas vai zaudējumu pārskats'!$B$7</definedName>
    <definedName name="_Toc506281143" localSheetId="9">'Pielikumi Nr.12-15'!$A$39</definedName>
    <definedName name="_Toc506281143" localSheetId="10">'Pielikumi Nr.16-25'!$A$67</definedName>
    <definedName name="_Toc506281143" localSheetId="6">'Pielikumi Nr.2-7'!$A$29</definedName>
    <definedName name="_Toc506281143" localSheetId="5">'Pielikums Nr.1'!#REF!</definedName>
    <definedName name="_Toc506281143" localSheetId="8">'Pielikums Nr.10-11'!$A$43</definedName>
    <definedName name="_Toc506281145" localSheetId="7">'Pielikumi Nr.8, 9'!$A$2</definedName>
    <definedName name="_Toc506297406" localSheetId="9">'Pielikumi Nr.12-15'!$A$2</definedName>
    <definedName name="_Toc506297406" localSheetId="10">'Pielikumi Nr.16-25'!$A$2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Nr.10-11'!$A$12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M65" i="8"/>
  <c r="D27" i="13"/>
  <c r="C27" i="13"/>
  <c r="C70" i="14"/>
  <c r="M63" i="8"/>
  <c r="M64" i="8"/>
  <c r="M66" i="8"/>
  <c r="M67" i="8"/>
  <c r="D53" i="8"/>
  <c r="D70" i="8" s="1"/>
  <c r="E53" i="8"/>
  <c r="E70" i="8" s="1"/>
  <c r="E75" i="8" s="1"/>
  <c r="F53" i="8"/>
  <c r="F70" i="8" s="1"/>
  <c r="F75" i="8" s="1"/>
  <c r="G53" i="8"/>
  <c r="G70" i="8" s="1"/>
  <c r="G75" i="8" s="1"/>
  <c r="H53" i="8"/>
  <c r="H70" i="8" s="1"/>
  <c r="H75" i="8" s="1"/>
  <c r="I53" i="8"/>
  <c r="I70" i="8" s="1"/>
  <c r="I75" i="8" s="1"/>
  <c r="J53" i="8"/>
  <c r="J70" i="8" s="1"/>
  <c r="J75" i="8" s="1"/>
  <c r="K53" i="8"/>
  <c r="K70" i="8" s="1"/>
  <c r="K75" i="8" s="1"/>
  <c r="L53" i="8"/>
  <c r="L70" i="8" s="1"/>
  <c r="D54" i="8"/>
  <c r="E54" i="8"/>
  <c r="F54" i="8"/>
  <c r="G54" i="8"/>
  <c r="H54" i="8"/>
  <c r="I54" i="8"/>
  <c r="J54" i="8"/>
  <c r="K54" i="8"/>
  <c r="L54" i="8"/>
  <c r="C53" i="8"/>
  <c r="C70" i="8" s="1"/>
  <c r="M44" i="8"/>
  <c r="M45" i="8"/>
  <c r="M46" i="8"/>
  <c r="M42" i="8"/>
  <c r="M43" i="8"/>
  <c r="D47" i="8"/>
  <c r="E47" i="8"/>
  <c r="F47" i="8"/>
  <c r="G47" i="8"/>
  <c r="G62" i="8" s="1"/>
  <c r="H47" i="8"/>
  <c r="I47" i="8"/>
  <c r="J47" i="8"/>
  <c r="J62" i="8" s="1"/>
  <c r="K47" i="8"/>
  <c r="K55" i="8" s="1"/>
  <c r="L47" i="8"/>
  <c r="F38" i="15"/>
  <c r="F36" i="15"/>
  <c r="F35" i="15"/>
  <c r="F34" i="15"/>
  <c r="E38" i="15"/>
  <c r="E37" i="15"/>
  <c r="F37" i="15" s="1"/>
  <c r="E36" i="15"/>
  <c r="E35" i="15"/>
  <c r="E34" i="15"/>
  <c r="L55" i="8" l="1"/>
  <c r="L62" i="8"/>
  <c r="L68" i="8" s="1"/>
  <c r="I62" i="8"/>
  <c r="I55" i="8"/>
  <c r="H62" i="8"/>
  <c r="H55" i="8"/>
  <c r="F55" i="8"/>
  <c r="F62" i="8"/>
  <c r="F68" i="8" s="1"/>
  <c r="F77" i="8" s="1"/>
  <c r="E55" i="8"/>
  <c r="E62" i="8"/>
  <c r="E68" i="8" s="1"/>
  <c r="D55" i="8"/>
  <c r="D62" i="8"/>
  <c r="D68" i="8" s="1"/>
  <c r="H76" i="8"/>
  <c r="H68" i="8"/>
  <c r="H77" i="8" s="1"/>
  <c r="G76" i="8"/>
  <c r="G68" i="8"/>
  <c r="G77" i="8" s="1"/>
  <c r="J68" i="8"/>
  <c r="J77" i="8" s="1"/>
  <c r="J76" i="8"/>
  <c r="L75" i="8"/>
  <c r="L77" i="8" s="1"/>
  <c r="L76" i="8"/>
  <c r="D76" i="8"/>
  <c r="D75" i="8"/>
  <c r="D77" i="8" s="1"/>
  <c r="I76" i="8"/>
  <c r="I68" i="8"/>
  <c r="I77" i="8" s="1"/>
  <c r="E77" i="8"/>
  <c r="J55" i="8"/>
  <c r="F76" i="8"/>
  <c r="G55" i="8"/>
  <c r="E76" i="8"/>
  <c r="K62" i="8"/>
  <c r="M72" i="8"/>
  <c r="M73" i="8"/>
  <c r="M74" i="8"/>
  <c r="M71" i="8"/>
  <c r="K76" i="8" l="1"/>
  <c r="K68" i="8"/>
  <c r="K77" i="8" s="1"/>
  <c r="D41" i="13"/>
  <c r="D37" i="13"/>
  <c r="C5" i="11"/>
  <c r="D8" i="11"/>
  <c r="F27" i="8"/>
  <c r="F26" i="8"/>
  <c r="D33" i="8"/>
  <c r="E24" i="8"/>
  <c r="D132" i="14"/>
  <c r="C132" i="14"/>
  <c r="D49" i="6"/>
  <c r="D22" i="6"/>
  <c r="D17" i="5"/>
  <c r="E17" i="5"/>
  <c r="F21" i="4"/>
  <c r="D14" i="2"/>
  <c r="E16" i="2"/>
  <c r="E15" i="2"/>
  <c r="E14" i="2"/>
  <c r="E24" i="1" l="1"/>
  <c r="E25" i="1" s="1"/>
  <c r="D24" i="1"/>
  <c r="E9" i="1"/>
  <c r="E7" i="1"/>
  <c r="E11" i="1" s="1"/>
  <c r="E33" i="8"/>
  <c r="D16" i="8"/>
  <c r="D15" i="8"/>
  <c r="D10" i="8"/>
  <c r="D17" i="8" s="1"/>
  <c r="D3" i="11" l="1"/>
  <c r="D3" i="13" s="1"/>
  <c r="C3" i="11"/>
  <c r="C3" i="13" s="1"/>
  <c r="B76" i="8"/>
  <c r="B75" i="8"/>
  <c r="A75" i="8"/>
  <c r="A53" i="8"/>
  <c r="B62" i="8"/>
  <c r="B70" i="8" s="1"/>
  <c r="A62" i="8"/>
  <c r="A70" i="8" s="1"/>
  <c r="A55" i="8"/>
  <c r="A76" i="8" s="1"/>
  <c r="A54" i="8"/>
  <c r="B53" i="8"/>
  <c r="B49" i="8"/>
  <c r="A49" i="8"/>
  <c r="B34" i="8"/>
  <c r="B23" i="8"/>
  <c r="B30" i="8" s="1"/>
  <c r="A34" i="8"/>
  <c r="A23" i="8"/>
  <c r="B15" i="8"/>
  <c r="B12" i="8"/>
  <c r="A15" i="8"/>
  <c r="A30" i="8" s="1"/>
  <c r="A12" i="8"/>
  <c r="E3" i="5"/>
  <c r="D3" i="6" s="1"/>
  <c r="D13" i="6" s="1"/>
  <c r="D20" i="6" s="1"/>
  <c r="D30" i="6" s="1"/>
  <c r="D46" i="6" s="1"/>
  <c r="D55" i="6" s="1"/>
  <c r="D3" i="5"/>
  <c r="C3" i="6" s="1"/>
  <c r="C13" i="6" s="1"/>
  <c r="C20" i="6" s="1"/>
  <c r="C30" i="6" s="1"/>
  <c r="C46" i="6" s="1"/>
  <c r="C55" i="6" s="1"/>
  <c r="E18" i="1"/>
  <c r="D18" i="1"/>
  <c r="B1" i="14"/>
  <c r="A1" i="14"/>
  <c r="B1" i="13"/>
  <c r="A1" i="13"/>
  <c r="B1" i="11"/>
  <c r="A1" i="11"/>
  <c r="B1" i="8"/>
  <c r="A1" i="8"/>
  <c r="B1" i="6"/>
  <c r="A1" i="6"/>
  <c r="B1" i="5"/>
  <c r="A1" i="5"/>
  <c r="B1" i="4"/>
  <c r="A1" i="4"/>
  <c r="A1" i="2"/>
  <c r="B1" i="2"/>
  <c r="C11" i="13" l="1"/>
  <c r="C18" i="13" s="1"/>
  <c r="C31" i="13" s="1"/>
  <c r="C45" i="13" s="1"/>
  <c r="C3" i="14"/>
  <c r="C25" i="14" s="1"/>
  <c r="C35" i="14" s="1"/>
  <c r="C43" i="14" s="1"/>
  <c r="C51" i="14" s="1"/>
  <c r="C57" i="14" s="1"/>
  <c r="C72" i="14" s="1"/>
  <c r="C83" i="14" s="1"/>
  <c r="C93" i="14" s="1"/>
  <c r="C109" i="14" s="1"/>
  <c r="C120" i="14" s="1"/>
  <c r="C129" i="14" s="1"/>
  <c r="D11" i="13"/>
  <c r="D18" i="13" s="1"/>
  <c r="D31" i="13" s="1"/>
  <c r="D45" i="13" s="1"/>
  <c r="D3" i="14"/>
  <c r="D25" i="14" s="1"/>
  <c r="D35" i="14" s="1"/>
  <c r="D43" i="14" s="1"/>
  <c r="D51" i="14" s="1"/>
  <c r="D57" i="14" s="1"/>
  <c r="D65" i="14" s="1"/>
  <c r="C13" i="11"/>
  <c r="D13" i="11"/>
  <c r="D70" i="14"/>
  <c r="D72" i="14" l="1"/>
  <c r="D83" i="14" s="1"/>
  <c r="D93" i="14" s="1"/>
  <c r="D109" i="14" s="1"/>
  <c r="D120" i="14" s="1"/>
  <c r="D129" i="14" s="1"/>
  <c r="C65" i="14"/>
  <c r="C41" i="13"/>
  <c r="B1" i="16" l="1"/>
  <c r="A1" i="16"/>
  <c r="B1" i="15"/>
  <c r="A1" i="15"/>
  <c r="D9" i="6" l="1"/>
  <c r="C9" i="6"/>
  <c r="D7" i="6"/>
  <c r="C7" i="6"/>
  <c r="D34" i="13"/>
  <c r="C34" i="13"/>
  <c r="C42" i="13" s="1"/>
  <c r="D42" i="13" l="1"/>
  <c r="C10" i="6"/>
  <c r="D10" i="6"/>
  <c r="D17" i="14"/>
  <c r="D22" i="14" s="1"/>
  <c r="C17" i="14"/>
  <c r="C22" i="14" s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C113" i="14" l="1"/>
  <c r="D113" i="14"/>
  <c r="D90" i="14" l="1"/>
  <c r="C90" i="14"/>
  <c r="E12" i="4" l="1"/>
  <c r="F12" i="4"/>
  <c r="G12" i="4"/>
  <c r="D12" i="4"/>
  <c r="C75" i="8" l="1"/>
  <c r="F31" i="8"/>
  <c r="F32" i="8"/>
  <c r="F24" i="8"/>
  <c r="F25" i="8"/>
  <c r="E13" i="8"/>
  <c r="E14" i="8"/>
  <c r="E12" i="8"/>
  <c r="E8" i="8"/>
  <c r="E9" i="8"/>
  <c r="E7" i="8"/>
  <c r="E6" i="8"/>
  <c r="E15" i="8" l="1"/>
  <c r="E10" i="8"/>
  <c r="E17" i="8" s="1"/>
  <c r="E16" i="8"/>
  <c r="D49" i="13" l="1"/>
  <c r="C17" i="6"/>
  <c r="D17" i="6"/>
  <c r="D19" i="2"/>
  <c r="D105" i="14" l="1"/>
  <c r="D96" i="14"/>
  <c r="C105" i="14"/>
  <c r="C96" i="14"/>
  <c r="D106" i="14" l="1"/>
  <c r="C106" i="14"/>
  <c r="D48" i="14"/>
  <c r="C45" i="14" s="1"/>
  <c r="C48" i="14" s="1"/>
  <c r="D126" i="14" l="1"/>
  <c r="C126" i="14"/>
  <c r="D116" i="14"/>
  <c r="C116" i="14"/>
  <c r="D80" i="14"/>
  <c r="C80" i="14"/>
  <c r="D62" i="14"/>
  <c r="C58" i="14" s="1"/>
  <c r="C62" i="14" s="1"/>
  <c r="D55" i="14"/>
  <c r="C55" i="14"/>
  <c r="D41" i="14"/>
  <c r="C37" i="14" s="1"/>
  <c r="C41" i="14" s="1"/>
  <c r="D32" i="14"/>
  <c r="C32" i="14"/>
  <c r="C28" i="14"/>
  <c r="D8" i="14"/>
  <c r="C8" i="14"/>
  <c r="D24" i="13"/>
  <c r="C24" i="13"/>
  <c r="D15" i="13"/>
  <c r="C13" i="13" s="1"/>
  <c r="C15" i="13" s="1"/>
  <c r="D9" i="13"/>
  <c r="C9" i="13"/>
  <c r="D25" i="11"/>
  <c r="C21" i="11" s="1"/>
  <c r="D19" i="11"/>
  <c r="C16" i="11" s="1"/>
  <c r="C19" i="11" s="1"/>
  <c r="D56" i="13"/>
  <c r="D57" i="13" s="1"/>
  <c r="C56" i="13"/>
  <c r="C57" i="13" s="1"/>
  <c r="M49" i="8"/>
  <c r="M51" i="8"/>
  <c r="M52" i="8"/>
  <c r="M50" i="8"/>
  <c r="C54" i="8"/>
  <c r="C47" i="8"/>
  <c r="C16" i="8"/>
  <c r="C15" i="8"/>
  <c r="C30" i="8" s="1"/>
  <c r="F30" i="8" s="1"/>
  <c r="F33" i="8" s="1"/>
  <c r="C10" i="8"/>
  <c r="D62" i="6"/>
  <c r="C62" i="6"/>
  <c r="D51" i="6"/>
  <c r="C51" i="6"/>
  <c r="D42" i="6"/>
  <c r="C42" i="6"/>
  <c r="D36" i="6"/>
  <c r="C36" i="6"/>
  <c r="D27" i="6"/>
  <c r="C27" i="6"/>
  <c r="E33" i="5"/>
  <c r="E26" i="5"/>
  <c r="E20" i="5"/>
  <c r="D20" i="5"/>
  <c r="D33" i="5"/>
  <c r="D26" i="5"/>
  <c r="H17" i="4"/>
  <c r="H20" i="4"/>
  <c r="H21" i="4"/>
  <c r="H22" i="4"/>
  <c r="H16" i="4"/>
  <c r="E23" i="4"/>
  <c r="F23" i="4"/>
  <c r="G23" i="4"/>
  <c r="H13" i="4"/>
  <c r="H11" i="4"/>
  <c r="H12" i="4" s="1"/>
  <c r="H9" i="4"/>
  <c r="H8" i="4"/>
  <c r="D14" i="4"/>
  <c r="D15" i="4" s="1"/>
  <c r="D24" i="4" s="1"/>
  <c r="E14" i="4"/>
  <c r="E15" i="4" s="1"/>
  <c r="F14" i="4"/>
  <c r="F15" i="4" s="1"/>
  <c r="G14" i="4"/>
  <c r="G15" i="4" s="1"/>
  <c r="E44" i="2"/>
  <c r="E34" i="2"/>
  <c r="E28" i="2"/>
  <c r="E12" i="2"/>
  <c r="E19" i="2"/>
  <c r="D44" i="2"/>
  <c r="D45" i="2" s="1"/>
  <c r="D34" i="2"/>
  <c r="D28" i="2"/>
  <c r="D12" i="2"/>
  <c r="E13" i="1"/>
  <c r="E15" i="1" s="1"/>
  <c r="E20" i="1" s="1"/>
  <c r="D11" i="1"/>
  <c r="D13" i="1" s="1"/>
  <c r="D15" i="1" s="1"/>
  <c r="D20" i="1" s="1"/>
  <c r="D25" i="1" s="1"/>
  <c r="M47" i="8" l="1"/>
  <c r="C62" i="8"/>
  <c r="C68" i="8" s="1"/>
  <c r="M53" i="8"/>
  <c r="M70" i="8" s="1"/>
  <c r="M75" i="8" s="1"/>
  <c r="M54" i="8"/>
  <c r="C23" i="8"/>
  <c r="E24" i="4"/>
  <c r="C34" i="8"/>
  <c r="C55" i="8"/>
  <c r="G24" i="4"/>
  <c r="F24" i="4"/>
  <c r="C28" i="8"/>
  <c r="E23" i="8"/>
  <c r="E28" i="8" s="1"/>
  <c r="C33" i="8"/>
  <c r="C17" i="8"/>
  <c r="C28" i="13"/>
  <c r="D28" i="13"/>
  <c r="H23" i="4"/>
  <c r="H15" i="4"/>
  <c r="D20" i="2"/>
  <c r="E45" i="2"/>
  <c r="E34" i="5"/>
  <c r="E36" i="5" s="1"/>
  <c r="D35" i="5" s="1"/>
  <c r="D34" i="5"/>
  <c r="C117" i="14"/>
  <c r="C33" i="14"/>
  <c r="D117" i="14"/>
  <c r="D33" i="14"/>
  <c r="H14" i="4"/>
  <c r="E20" i="2"/>
  <c r="M62" i="8" l="1"/>
  <c r="M76" i="8" s="1"/>
  <c r="M55" i="8"/>
  <c r="D28" i="8"/>
  <c r="D35" i="8" s="1"/>
  <c r="D34" i="8"/>
  <c r="D36" i="5"/>
  <c r="H24" i="4"/>
  <c r="C77" i="8"/>
  <c r="C76" i="8"/>
  <c r="M68" i="8"/>
  <c r="M77" i="8" s="1"/>
  <c r="C35" i="8"/>
  <c r="E35" i="8"/>
  <c r="E34" i="8"/>
  <c r="F23" i="8"/>
  <c r="F28" i="8" s="1"/>
  <c r="F35" i="8" l="1"/>
  <c r="F34" i="8"/>
  <c r="C25" i="11"/>
</calcChain>
</file>

<file path=xl/sharedStrings.xml><?xml version="1.0" encoding="utf-8"?>
<sst xmlns="http://schemas.openxmlformats.org/spreadsheetml/2006/main" count="1128" uniqueCount="752">
  <si>
    <t>Galvenie darbības rādītāji</t>
  </si>
  <si>
    <t>Key operational indicators</t>
  </si>
  <si>
    <t>01.01.2019 -</t>
  </si>
  <si>
    <t>01.01.2020 -</t>
  </si>
  <si>
    <t>01.01.2021 -</t>
  </si>
  <si>
    <t>01.01.2022 -</t>
  </si>
  <si>
    <t>01.01.2023 -</t>
  </si>
  <si>
    <t xml:space="preserve">Δ </t>
  </si>
  <si>
    <t xml:space="preserve"> 31.12.2021</t>
  </si>
  <si>
    <t>%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</si>
  <si>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</si>
  <si>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</si>
  <si>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</si>
  <si>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</si>
  <si>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</si>
  <si>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 xml:space="preserve">Izņemtās dabasgāzes apjoms no Inčukalna PGK </t>
  </si>
  <si>
    <t>Volume of natural gas withdrawn from Inčukalns UGS</t>
  </si>
  <si>
    <t>Ieņēmumi no pamatdarbības***</t>
  </si>
  <si>
    <t>Net turnover***</t>
  </si>
  <si>
    <t>'000 EUR</t>
  </si>
  <si>
    <t>EBITDA</t>
  </si>
  <si>
    <t>Neto peļņa</t>
  </si>
  <si>
    <t>Net profit</t>
  </si>
  <si>
    <t>Kopējie aktīvi</t>
  </si>
  <si>
    <t>Total assets</t>
  </si>
  <si>
    <t>Investīcijas</t>
  </si>
  <si>
    <t>Investments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</si>
  <si>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</si>
  <si>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</si>
  <si>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</si>
  <si>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</si>
  <si>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</si>
  <si>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</si>
  <si>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</si>
  <si>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</si>
  <si>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</si>
  <si>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</si>
  <si>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</si>
  <si>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</si>
  <si>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</si>
  <si>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</si>
  <si>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</si>
  <si>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</si>
  <si>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</si>
  <si>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</si>
  <si>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</si>
  <si>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</si>
  <si>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</si>
  <si>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</si>
  <si>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</si>
  <si>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</si>
  <si>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</si>
  <si>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</si>
  <si>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</si>
  <si>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</si>
  <si>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</si>
  <si>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</si>
  <si>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</si>
  <si>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</si>
  <si>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</si>
  <si>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</si>
  <si>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</si>
  <si>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2023  / 31.12.2023</t>
  </si>
  <si>
    <t>2022  / 31.12.2022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</si>
  <si>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</si>
  <si>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</si>
  <si>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</si>
  <si>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 turnover</t>
  </si>
  <si>
    <t>EBITDA </t>
  </si>
  <si>
    <t>Neto peļņa </t>
  </si>
  <si>
    <t>Aktīvu kopsumma  </t>
  </si>
  <si>
    <t>AS "CONEXUS BALTIC GRID" 2023. GADA PĀRSKATS</t>
  </si>
  <si>
    <t>AS "CONEXUS BALTIC GRID" ANNUAL REPORT FOR 2023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</si>
  <si>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</si>
  <si>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</si>
  <si>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</si>
  <si>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</si>
  <si>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</si>
  <si>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</si>
  <si>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</si>
  <si>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</si>
  <si>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</si>
  <si>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</si>
  <si>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</si>
  <si>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</si>
  <si>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</si>
  <si>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</si>
  <si>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</si>
  <si>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</si>
  <si>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</si>
  <si>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8,9,11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</si>
  <si>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</si>
  <si>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</si>
  <si>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</si>
  <si>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</si>
  <si>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</si>
  <si>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</si>
  <si>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</si>
  <si>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</si>
  <si>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</si>
  <si>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</si>
  <si>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</si>
  <si>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</si>
  <si>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</si>
  <si>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</si>
  <si>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</si>
  <si>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</si>
  <si>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Pēcnodarbinātības pabalstu pārvērtējumi aktuāra pieņēmumu izmaiņu rezultātā</t>
  </si>
  <si>
    <t>Revaluations of post - employment benefits as a result of changes in actuarial assumptions</t>
  </si>
  <si>
    <t>9, 16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</si>
  <si>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</si>
  <si>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</si>
  <si>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</si>
  <si>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</si>
  <si>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</si>
  <si>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</si>
  <si>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</si>
  <si>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</si>
  <si>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</si>
  <si>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</si>
  <si>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</si>
  <si>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</si>
  <si>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-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</si>
  <si>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</si>
  <si>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</si>
  <si>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</si>
  <si>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</si>
  <si>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</si>
  <si>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</si>
  <si>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</si>
  <si>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</si>
  <si>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</si>
  <si>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</si>
  <si>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</si>
  <si>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</si>
  <si>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</si>
  <si>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</si>
  <si>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</si>
  <si>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</si>
  <si>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</si>
  <si>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</si>
  <si>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</si>
  <si>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</si>
  <si>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</si>
  <si>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</si>
  <si>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</si>
  <si>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</si>
  <si>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</si>
  <si>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</si>
  <si>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</si>
  <si>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</si>
  <si>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</si>
  <si>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</si>
  <si>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</si>
  <si>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</si>
  <si>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</si>
  <si>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</si>
  <si>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</si>
  <si>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</si>
  <si>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</si>
  <si>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</si>
  <si>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</si>
  <si>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</si>
  <si>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</si>
  <si>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</si>
  <si>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</si>
  <si>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</si>
  <si>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</si>
  <si>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</si>
  <si>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</si>
  <si>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</si>
  <si>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</si>
  <si>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</si>
  <si>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</si>
  <si>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</si>
  <si>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</si>
  <si>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</si>
  <si>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</si>
  <si>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</si>
  <si>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</si>
  <si>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</si>
  <si>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</si>
  <si>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</si>
  <si>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</si>
  <si>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</si>
  <si>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</si>
  <si>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</si>
  <si>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</si>
  <si>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</si>
  <si>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</si>
  <si>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</si>
  <si>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</si>
  <si>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</si>
  <si>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</si>
  <si>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</si>
  <si>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</si>
  <si>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</si>
  <si>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Pielikums</t>
  </si>
  <si>
    <t>Kopā</t>
  </si>
  <si>
    <t>Note</t>
  </si>
  <si>
    <t>Total</t>
  </si>
  <si>
    <t>Sākuma atlikums 01.01.2022.</t>
  </si>
  <si>
    <t>Opening balance at 01.01.2022</t>
  </si>
  <si>
    <t>Dividendes</t>
  </si>
  <si>
    <t>Dividends</t>
  </si>
  <si>
    <t>Pārvērtēšanas rezerves samazinājums</t>
  </si>
  <si>
    <t>Reduction of revaluation reserve</t>
  </si>
  <si>
    <t>Citi apvienotie ienākumi:</t>
  </si>
  <si>
    <t>Other comprehensive income:</t>
  </si>
  <si>
    <t>Revaluations of post-employment benefits as a result of changes in actuarial assumptions</t>
  </si>
  <si>
    <t xml:space="preserve">Kopā citi apvienotie ienākumi </t>
  </si>
  <si>
    <t>Total other comprehensive income</t>
  </si>
  <si>
    <t>Pārskata gada peļņa</t>
  </si>
  <si>
    <t>2022. gada 31. decembrī</t>
  </si>
  <si>
    <t>As 31 December 2022</t>
  </si>
  <si>
    <t>Pārvērtēšanas rezerves samazinājums pārvērtēšanas rezultātā</t>
  </si>
  <si>
    <t>Reduction of the revaluation reserve as a result of revaluation</t>
  </si>
  <si>
    <t xml:space="preserve">Total </t>
  </si>
  <si>
    <t>2023. gada 31. decembrī</t>
  </si>
  <si>
    <t>As 31 December 2023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</si>
  <si>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</si>
  <si>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</si>
  <si>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</si>
  <si>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</si>
  <si>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</si>
  <si>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</si>
  <si>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</si>
  <si>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</si>
  <si>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</si>
  <si>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</si>
  <si>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</si>
  <si>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</si>
  <si>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</si>
  <si>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loss / (profit) on disposal of PPEs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</si>
  <si>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</si>
  <si>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</si>
  <si>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</si>
  <si>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</si>
  <si>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</si>
  <si>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</si>
  <si>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</si>
  <si>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</si>
  <si>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</si>
  <si>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</si>
  <si>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samazinajums</t>
  </si>
  <si>
    <t>- decrease of receivables from contracts with customers, other receivables and deferred expenses</t>
  </si>
  <si>
    <t>- nomas saistību, parādu piegādātājiem un darbuzņēmējiem, uzkrāto saistību, no pircējiem saņemto avansu un pārējo saistību (samazinājums) / palielinājums</t>
  </si>
  <si>
    <t>- (decrease) / increase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</si>
  <si>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</si>
  <si>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</si>
  <si>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</si>
  <si>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</si>
  <si>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</si>
  <si>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</si>
  <si>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</si>
  <si>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</si>
  <si>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</si>
  <si>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</si>
  <si>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</si>
  <si>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</si>
  <si>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</si>
  <si>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</si>
  <si>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</si>
  <si>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</si>
  <si>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</si>
  <si>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</si>
  <si>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</si>
  <si>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</si>
  <si>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</si>
  <si>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</si>
  <si>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</si>
  <si>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</si>
  <si>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</si>
  <si>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</si>
  <si>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</si>
  <si>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</si>
  <si>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</si>
  <si>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</si>
  <si>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</si>
  <si>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</si>
  <si>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</si>
  <si>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</si>
  <si>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</si>
  <si>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</si>
  <si>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Segmentu informācija</t>
  </si>
  <si>
    <t>1. Segment information</t>
  </si>
  <si>
    <t>2023. gada segmentu peļņas vai zaudējumu aprēķini:</t>
  </si>
  <si>
    <t>Segment income statements for 2023: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</si>
  <si>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</si>
  <si>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</si>
  <si>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</si>
  <si>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</si>
  <si>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</si>
  <si>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</si>
  <si>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</si>
  <si>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</si>
  <si>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</si>
  <si>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</si>
  <si>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</si>
  <si>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</si>
  <si>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Uzņēmumu ienākuma nodoklis</t>
  </si>
  <si>
    <t>Profit for the reporting period</t>
  </si>
  <si>
    <t>2022. gada segmentu peļņas vai zaudējumu aprēķini:</t>
  </si>
  <si>
    <t>Segment income statements for 2022:</t>
  </si>
  <si>
    <t xml:space="preserve">Segmentu kopējie aktīvi 2023. gada 31. decembrī un investīcijas 2023. gadā: </t>
  </si>
  <si>
    <t>Total assets by segments on 31 December 2023 and investments during 2023: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</si>
  <si>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</si>
  <si>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</si>
  <si>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</si>
  <si>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</si>
  <si>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Segmentu kopējie aktīvi 2022. gada 31. decembrī un investīcijas 2022. gadā:</t>
  </si>
  <si>
    <t>Total assets by segments on 31 December 2022 and investments during the period 2022:</t>
  </si>
  <si>
    <t>Lielākie klienti</t>
  </si>
  <si>
    <t>Major customers</t>
  </si>
  <si>
    <t>2023. gada laikā gūtie pamatdarbības ieņēmumi no lielākajiem klientiem, kuri katrs individuāli pārstāv vismaz 10% no kopējiem Conexus pamatdarbības ieņēmumiem:</t>
  </si>
  <si>
    <t>Revenue generated during 2023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</si>
  <si>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</si>
  <si>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</si>
  <si>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</si>
  <si>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2022. gada laikā gūtie pamatdarbības ieņēmumi no lielākajiem klientiem, kuri katrs individuāli pārstāv vismaz 10% no kopējiem Conexus pamatdarbības ieņēmumiem:</t>
  </si>
  <si>
    <t>Revenue generated during 2022 from major customers, each of whom individually represent at least 10% of Conexus’ total revenue:</t>
  </si>
  <si>
    <t>2. Ieņēmumi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</si>
  <si>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</si>
  <si>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</si>
  <si>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</si>
  <si>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</si>
  <si>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</si>
  <si>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</si>
  <si>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</si>
  <si>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</si>
  <si>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3. Pārējie ieņēmumi</t>
  </si>
  <si>
    <t>Ieņēmumi no ES līdzfinansējuma</t>
  </si>
  <si>
    <t>Revenue from EU co-financing</t>
  </si>
  <si>
    <t>Citi ieņēmumi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</si>
  <si>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</si>
  <si>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</si>
  <si>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</si>
  <si>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</si>
  <si>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</si>
  <si>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</si>
  <si>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</si>
  <si>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</si>
  <si>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</si>
  <si>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</si>
  <si>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</si>
  <si>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</si>
  <si>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</si>
  <si>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</si>
  <si>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</si>
  <si>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</si>
  <si>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</si>
  <si>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</si>
  <si>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</si>
  <si>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</si>
  <si>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</si>
  <si>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</si>
  <si>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Tai skaitā Valdes un Padomes atalgojums:</t>
  </si>
  <si>
    <t>Remuneration for work</t>
  </si>
  <si>
    <t>Life, health and pension insurance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</si>
  <si>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</si>
  <si>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</si>
  <si>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</si>
  <si>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</si>
  <si>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</si>
  <si>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</si>
  <si>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</si>
  <si>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</si>
  <si>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 of property, plant and equipment</t>
  </si>
  <si>
    <t>* Real estate tax, Natural resources tax,PUC fee, State and municipal fees, Corporate income tax from deemed profit distribution</t>
  </si>
  <si>
    <t>Kapitalizētas aizņēmumu izmaksas</t>
  </si>
  <si>
    <t>Capitalised borrowing costs</t>
  </si>
  <si>
    <t>Nomas procentu izdevumi</t>
  </si>
  <si>
    <t>Lease interest expense</t>
  </si>
  <si>
    <t>8.  Nemateriālie aktīvi</t>
  </si>
  <si>
    <t>Nemateriālie ieguldījumi</t>
  </si>
  <si>
    <t>Nemateriālo ieguldījumu izveide</t>
  </si>
  <si>
    <t>KOPĀ</t>
  </si>
  <si>
    <t>Intangible assets under developement</t>
  </si>
  <si>
    <t>TOTAL</t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</si>
  <si>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</si>
  <si>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</si>
  <si>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</si>
  <si>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31.12.2021.</t>
  </si>
  <si>
    <t>Iegādāts</t>
  </si>
  <si>
    <t>Additions</t>
  </si>
  <si>
    <t>Pārklasificēts</t>
  </si>
  <si>
    <t>Transfers</t>
  </si>
  <si>
    <t>Norakstīts</t>
  </si>
  <si>
    <t>Disposals</t>
  </si>
  <si>
    <t>31.12.2022.</t>
  </si>
  <si>
    <t>Amortizācija</t>
  </si>
  <si>
    <t>Amortisation</t>
  </si>
  <si>
    <t>Aprēķināts</t>
  </si>
  <si>
    <t>Amortisation charge</t>
  </si>
  <si>
    <t>Uzskaites vērtība 31.12.2021.</t>
  </si>
  <si>
    <t>Net book value 31.12.2021</t>
  </si>
  <si>
    <t>Uzskaites vērtība 31.12.2022.</t>
  </si>
  <si>
    <t>Net book value 31.12.2022</t>
  </si>
  <si>
    <t>Patenti, datorprogrammas, licences</t>
  </si>
  <si>
    <t>Līdzfinansētie aktīvi</t>
  </si>
  <si>
    <t>Patents, software, licences</t>
  </si>
  <si>
    <t>Co-financed assets</t>
  </si>
  <si>
    <t>Pārvietots</t>
  </si>
  <si>
    <t>31.12.2023.</t>
  </si>
  <si>
    <t>Uzskaites vērtība 31.12.2023.</t>
  </si>
  <si>
    <t>Net book value 31.12.2023</t>
  </si>
  <si>
    <t>9. Pamatlīdzekļi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</si>
  <si>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</si>
  <si>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</si>
  <si>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</si>
  <si>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</si>
  <si>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</si>
  <si>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</si>
  <si>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</si>
  <si>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</si>
  <si>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</si>
  <si>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</si>
  <si>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</si>
  <si>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</si>
  <si>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</si>
  <si>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</si>
  <si>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</si>
  <si>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</si>
  <si>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</si>
  <si>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Uzkrātais nolietojums</t>
  </si>
  <si>
    <t>Accumulated depreciation</t>
  </si>
  <si>
    <t>Calculated</t>
  </si>
  <si>
    <t>Net balance value 31.12.2021</t>
  </si>
  <si>
    <t>Net balance value 31.12.2022</t>
  </si>
  <si>
    <t>Pamatlīdzekļi (Turpinājums)</t>
  </si>
  <si>
    <t>Property, plant and equipment (Continued)</t>
  </si>
  <si>
    <t>Recognized impairment</t>
  </si>
  <si>
    <t>Net balance value 31.12.2023</t>
  </si>
  <si>
    <t>10.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</si>
  <si>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</si>
  <si>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</si>
  <si>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</si>
  <si>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</si>
  <si>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Recognised during the reporting period</t>
  </si>
  <si>
    <t>Pārklasificēts uz nemateriālajiem ieguldījumiem (8.pielikums)</t>
  </si>
  <si>
    <t>Reclassified to intangible assets (Note 8)</t>
  </si>
  <si>
    <t>Pārnests uz nākamajiem periodiem</t>
  </si>
  <si>
    <t>Carried forward to future periods</t>
  </si>
  <si>
    <t>11. Noma</t>
  </si>
  <si>
    <t>Lease</t>
  </si>
  <si>
    <t>Atlikusī vērtība pārskata perioda sākumā</t>
  </si>
  <si>
    <t>Net book value at the beginning of the reporting period</t>
  </si>
  <si>
    <t>Atzītas izmaiņas nomas līgumos</t>
  </si>
  <si>
    <t>Recognised changes in lease agreements</t>
  </si>
  <si>
    <t>Peļņas vai zaudējumu aprēķinā atzītais nolietojums</t>
  </si>
  <si>
    <t>Depreciation recognised in the income statement</t>
  </si>
  <si>
    <t>Atlikusī vērtība perioda beigās</t>
  </si>
  <si>
    <t>Net book value at the end of the reporting period</t>
  </si>
  <si>
    <t>Nomas saistības</t>
  </si>
  <si>
    <t>Lease liabilities</t>
  </si>
  <si>
    <t>Atzīts nomas saistību samazinājums (veiktie maksājumi*)</t>
  </si>
  <si>
    <t xml:space="preserve">Recognised reduction of the lease liability (lease payments made*) </t>
  </si>
  <si>
    <t>Atzīti nomas procentu izdevumi</t>
  </si>
  <si>
    <t>Recognised lease interest expense</t>
  </si>
  <si>
    <t>Net balance value at 31.12.2023</t>
  </si>
  <si>
    <t>t.sk. ilgtermiņa nomas saistības</t>
  </si>
  <si>
    <t>Incl: Long-term lease liabilities</t>
  </si>
  <si>
    <t xml:space="preserve">         īstermiņa nomas saistības</t>
  </si>
  <si>
    <t xml:space="preserve">       Short-term lease liabilities</t>
  </si>
  <si>
    <t xml:space="preserve">* Naudas plūsmas pārskatā par 2022.gadu nomas maksājumi 40 217  EUR apmērā iekļauti finansēšanas darbības naudas plūsmā (31.12.2021.: 110 560 EUR). </t>
  </si>
  <si>
    <t>12. Krājumi</t>
  </si>
  <si>
    <t>Dabasgāze</t>
  </si>
  <si>
    <t>Natural gas</t>
  </si>
  <si>
    <t>Materiāli un rezerves daļas</t>
  </si>
  <si>
    <t>Materials and spare parts</t>
  </si>
  <si>
    <t>Avansa maksājumi par krājumiem</t>
  </si>
  <si>
    <t>Advance payments for inventories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</si>
  <si>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</si>
  <si>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t>Write-off of inventory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</si>
  <si>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</si>
  <si>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</si>
  <si>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</si>
  <si>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</si>
  <si>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the reporting period</t>
  </si>
  <si>
    <t>Norakstījumi perioda beigās</t>
  </si>
  <si>
    <t>Write-offs at the end of the period</t>
  </si>
  <si>
    <t>13. Parādi no līgumiem ar klientiem</t>
  </si>
  <si>
    <t>Parādi par dabasgāzes transportēšanu</t>
  </si>
  <si>
    <t>Debt for transportation of natural gas</t>
  </si>
  <si>
    <t>Parādi par dabasgāzes glabāšanu</t>
  </si>
  <si>
    <t>Debt for storage of natural gas</t>
  </si>
  <si>
    <t>Parādi par balansēšanas darbībām</t>
  </si>
  <si>
    <t>Debt for balancing activities</t>
  </si>
  <si>
    <t>Parādi par līgumsodu un nokavējuma naudām</t>
  </si>
  <si>
    <t>Debt for contractual fines and late payment fines</t>
  </si>
  <si>
    <t>Uzkrātie ieņēmumi</t>
  </si>
  <si>
    <t>Accrued income</t>
  </si>
  <si>
    <t>Uzkrātie ieņēmumi par balansēšanas darbībām</t>
  </si>
  <si>
    <t>Accrued income for balancing activities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</si>
  <si>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</si>
  <si>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Total receivables from contracts with customers</t>
  </si>
  <si>
    <t>14. Pārējie debitori</t>
  </si>
  <si>
    <t>Pārējie īstermiņa finanšu debitori:</t>
  </si>
  <si>
    <t>Other current financial receivables:</t>
  </si>
  <si>
    <t>Citi īstermiņa finanšu debitori</t>
  </si>
  <si>
    <t>Other current financial receivables</t>
  </si>
  <si>
    <t>Pārējie īstermiņa finanšu debitori kopā</t>
  </si>
  <si>
    <t>Total other current financial receivables</t>
  </si>
  <si>
    <t>Pārējie īstermiņa nefinanšu debitori:</t>
  </si>
  <si>
    <t>Other current non-financial receivables:</t>
  </si>
  <si>
    <t>Avansi par pakalpojumiem</t>
  </si>
  <si>
    <t>Advances for services</t>
  </si>
  <si>
    <r>
      <t xml:space="preserve">Avansa pakalpojumi par </t>
    </r>
    <r>
      <rPr>
        <sz val="11"/>
        <color rgb="FF000000"/>
        <rFont val="Calibri"/>
        <family val="2"/>
        <scheme val="minor"/>
      </rPr>
      <t>balansēšanas pakalpojumiem biržā</t>
    </r>
  </si>
  <si>
    <t>Advance payment for balancing services in Gas Stock Exchange</t>
  </si>
  <si>
    <t>Atliktais pievienotās vērtības nodoklis</t>
  </si>
  <si>
    <t>Deferred value added tax</t>
  </si>
  <si>
    <t>Uzkrājumi neatgūstamam avansam</t>
  </si>
  <si>
    <t>Provisions for doubtful advances made</t>
  </si>
  <si>
    <t>Pārējie īstermiņa nefinanšu debitori kopā</t>
  </si>
  <si>
    <t>Total other current non-financial receivables</t>
  </si>
  <si>
    <t>Parējie debitori kopā</t>
  </si>
  <si>
    <t>Total other receivables</t>
  </si>
  <si>
    <t>15. Nākamo periodu izdevumi</t>
  </si>
  <si>
    <t>Ilgtermiņa daļa</t>
  </si>
  <si>
    <t>Non-current part</t>
  </si>
  <si>
    <t>Ar līdzdalību starpvalstu pārrobežu projektā saistītie nākamo periodu izdevumi pārklasificēti  (8.pielikums)</t>
  </si>
  <si>
    <t>Deferred expenses related to participation in a transnational 
cross-border project reclassified (Note 8)</t>
  </si>
  <si>
    <t>Ilgtermiņa daļa kopā</t>
  </si>
  <si>
    <t>Total non-term part</t>
  </si>
  <si>
    <t>Īstermiņa daļa</t>
  </si>
  <si>
    <t>Current part</t>
  </si>
  <si>
    <t>IT izdevumi</t>
  </si>
  <si>
    <t>IT expenses</t>
  </si>
  <si>
    <t>Apdrošināšanas maksājumi</t>
  </si>
  <si>
    <t>Insurance payments</t>
  </si>
  <si>
    <t>Autotransporta izdevumi</t>
  </si>
  <si>
    <t>Transport expenses</t>
  </si>
  <si>
    <t>Citi nākamo periodu izdevumi</t>
  </si>
  <si>
    <t>Other deferred expenses</t>
  </si>
  <si>
    <t>Īstermiņa daļa kopā</t>
  </si>
  <si>
    <t>Total short-term part</t>
  </si>
  <si>
    <t>Nākamo periodu izmaksas kopā</t>
  </si>
  <si>
    <t>Total deferred expanses</t>
  </si>
  <si>
    <t>16. Rezerves</t>
  </si>
  <si>
    <t>Pamatlīdzekļu pārvērtēšanas rezerve</t>
  </si>
  <si>
    <t>PPE revaluation reserve</t>
  </si>
  <si>
    <t>Pēcnodarbinātības pabalstu pārvērtēšanas rezerve</t>
  </si>
  <si>
    <t>Revaluation reserve for post-employment benefits</t>
  </si>
  <si>
    <t>Reorganizācijas rezerve</t>
  </si>
  <si>
    <t xml:space="preserve">Reorganisation reserve </t>
  </si>
  <si>
    <t>Pārvērtēšanas rezervju kustība pārskata periodā</t>
  </si>
  <si>
    <t>Movement of revaluation reserves 
during the reporting period</t>
  </si>
  <si>
    <t>Pamatlīdzekļu
pārvērtēšanas
rezerve</t>
  </si>
  <si>
    <t>Pēcnodarbinātības pabalstu pārvērtēšanas
rezerve</t>
  </si>
  <si>
    <t>Property, plant and equipment revaluation reserve</t>
  </si>
  <si>
    <t>Post-employment benefit revaluation reserve</t>
  </si>
  <si>
    <t>Atlikums 31.12.2021.</t>
  </si>
  <si>
    <t>Balance at 31.12.2021</t>
  </si>
  <si>
    <t>Aktuāra pieņēmumu pārvērtējumi</t>
  </si>
  <si>
    <t>Reassessment of actuarial assumptions</t>
  </si>
  <si>
    <t>Pamatlīdzekļu pārvērtētās vērtības daļas nolietojums par pārskata periodu pārnests uz nesadalīto peļņu</t>
  </si>
  <si>
    <t>Depreciation of the revalued portion of property, plant and equipment for the reporting period transferred to retained earnings</t>
  </si>
  <si>
    <t>Izslēgtie pārvērtētie pamatlīdzekļi</t>
  </si>
  <si>
    <t>Disposed revalued items of property, plant and equipment</t>
  </si>
  <si>
    <t>Atlikums 31.12.2022.</t>
  </si>
  <si>
    <t>Balance at 31.12.2022</t>
  </si>
  <si>
    <t xml:space="preserve">                             -   </t>
  </si>
  <si>
    <t>Atlikums 31.12.2023.</t>
  </si>
  <si>
    <t>Balance at 31.12.2023</t>
  </si>
  <si>
    <t>17. Nākamo periodu ieņēmumi</t>
  </si>
  <si>
    <t>ES līdzfinansētie projekti</t>
  </si>
  <si>
    <t>EU co-financed projects</t>
  </si>
  <si>
    <t>Non-current portion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</si>
  <si>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</si>
  <si>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</si>
  <si>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</si>
  <si>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</si>
  <si>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</si>
  <si>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liabilities)</t>
  </si>
  <si>
    <t>Current portion</t>
  </si>
  <si>
    <t>Nākamo periodu ieņēmumi kopā</t>
  </si>
  <si>
    <t>Total deferred income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</si>
  <si>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</si>
  <si>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t>Changes in deferred income (EU co-financing)</t>
  </si>
  <si>
    <t>Opening balance</t>
  </si>
  <si>
    <t>Saņemtais ES līdzfinansējums</t>
  </si>
  <si>
    <t>EU co-financing received</t>
  </si>
  <si>
    <t>Recognized deferred income from contracts with customers</t>
  </si>
  <si>
    <t>Ietverts pārskata perioda pārējos ieņēmumos (3. pielikums)</t>
  </si>
  <si>
    <t>Recognised in other income for the reporting year (Note 3)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</si>
  <si>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</si>
  <si>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(contract liabilities)</t>
  </si>
  <si>
    <t>Atzīts nākamo periodu ieņēmumos</t>
  </si>
  <si>
    <t>Recognised in deferred income</t>
  </si>
  <si>
    <t>Ietverts pārskata perioda ieņēmumos (2. pielikums)</t>
  </si>
  <si>
    <t>Recognised in revenue for the reporting year (Note 2)</t>
  </si>
  <si>
    <t>18.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</si>
  <si>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</si>
  <si>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</si>
  <si>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</si>
  <si>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</si>
  <si>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 xml:space="preserve">Saistības perioda sākumā </t>
  </si>
  <si>
    <t>Liabilities at the beginning of the period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</si>
  <si>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</si>
  <si>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</si>
  <si>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</si>
  <si>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</si>
  <si>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</si>
  <si>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Remeasurement of post - employment benefits as a result of changes in actuarial assumptions – in equity</t>
  </si>
  <si>
    <t>Saistības perioda beigās</t>
  </si>
  <si>
    <t>Liabilities at the end of the period</t>
  </si>
  <si>
    <t>19.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</si>
  <si>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</si>
  <si>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</si>
  <si>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</si>
  <si>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</si>
  <si>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</si>
  <si>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</si>
  <si>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</si>
  <si>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Aizņēmumi pārskata gada sākumā</t>
  </si>
  <si>
    <t>At the beginning of the reporting year</t>
  </si>
  <si>
    <t>Saņemtie aizņēmumi no kredītiestādēm</t>
  </si>
  <si>
    <t>Received borrowings from credit institutions</t>
  </si>
  <si>
    <t>Borrowings repaid to credit institutions</t>
  </si>
  <si>
    <t>Saņemts overdrafts</t>
  </si>
  <si>
    <t>Overdraft received</t>
  </si>
  <si>
    <t>Atmaksāts overdrafts</t>
  </si>
  <si>
    <t>Overdraft repaid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</si>
  <si>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</si>
  <si>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Accrued interest on loans from credit institutions</t>
  </si>
  <si>
    <t>Samaksātie procenti par aizņēmumiem no kredītiestādēm</t>
  </si>
  <si>
    <t>Paid interest on loans from credit institutions</t>
  </si>
  <si>
    <t>Borrowings at the end of the reporting year</t>
  </si>
  <si>
    <t>20. Parādi piegādātājiem un darbuzņēmējiem</t>
  </si>
  <si>
    <t xml:space="preserve">Trade payables </t>
  </si>
  <si>
    <t>Parādi par citām saimnieciskās darbības izmaksām</t>
  </si>
  <si>
    <t>Payables for other operating costs</t>
  </si>
  <si>
    <t>Parādi par ilgtermiņa ieguldījumu iegādi</t>
  </si>
  <si>
    <t>Payables for long-term investments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</si>
  <si>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</si>
  <si>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</si>
  <si>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</si>
  <si>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Payables for intangible assets</t>
  </si>
  <si>
    <t>Īstermiņa finanšu saistības</t>
  </si>
  <si>
    <t xml:space="preserve">Current financial liabilities </t>
  </si>
  <si>
    <t>21. Pārējās saistības</t>
  </si>
  <si>
    <t>Iepriekšējo gadu neizmaksātās dividendes</t>
  </si>
  <si>
    <t>Dividends unpaid for the previous years</t>
  </si>
  <si>
    <t>Current financial liabilities</t>
  </si>
  <si>
    <t>Pievienotās vērtības nodoklis</t>
  </si>
  <si>
    <t>Value added tax</t>
  </si>
  <si>
    <t>Darbinieku atalgojums</t>
  </si>
  <si>
    <t>Employee remuneration</t>
  </si>
  <si>
    <t>Valsts sociālās apdrošināšanas iemaksas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</si>
  <si>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</si>
  <si>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Iedzīvotāju ienākuma nodoklis</t>
  </si>
  <si>
    <t>Personal income tax</t>
  </si>
  <si>
    <t>Pārējās īstermiņa saistības</t>
  </si>
  <si>
    <t>Other short-term liabilities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</si>
  <si>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</si>
  <si>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</si>
  <si>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</si>
  <si>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</si>
  <si>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Akcīzes nodoklis, Nekustamā īpašuma nodoklis</t>
  </si>
  <si>
    <t>Excise tax, Real estate tax</t>
  </si>
  <si>
    <t>Īstermiņa nefinanšu saistības</t>
  </si>
  <si>
    <t>Current non-financial liabilities</t>
  </si>
  <si>
    <t>Pārējās saistības kopā</t>
  </si>
  <si>
    <t>Other liabilities total</t>
  </si>
  <si>
    <t>22. Uzkrātās saistības</t>
  </si>
  <si>
    <t>Uzkrātās saistības piemaksām par gada rezultātiem</t>
  </si>
  <si>
    <t>Accrued liabilities for annual performance bonuses</t>
  </si>
  <si>
    <t>Uzkrātās saistības neizmantotajiem atvaļinājumiem</t>
  </si>
  <si>
    <t>Accrued liabilities for unused annual leave</t>
  </si>
  <si>
    <t>Nefinanšu uzkrātās saistības</t>
  </si>
  <si>
    <t>Non-Financial accrued liabilities</t>
  </si>
  <si>
    <t>Uzkrātās saistības nesaņemtiem rēķiniem</t>
  </si>
  <si>
    <t>Accrued liabilities for invoices not received</t>
  </si>
  <si>
    <t>Uzkrātās saistības gada pārskata revīzijai</t>
  </si>
  <si>
    <t>Accrued liabilities for the audit of the annual report</t>
  </si>
  <si>
    <t>Finanšu uzkrātās saistības</t>
  </si>
  <si>
    <t>Financial accrued liabilities</t>
  </si>
  <si>
    <t>Uzkrātās saistības kopā</t>
  </si>
  <si>
    <t>Accrued liabilities total</t>
  </si>
  <si>
    <t>23. Uzņēmumu ienākuma nodoklis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</si>
  <si>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</si>
  <si>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Shareholders’ decision on dividends to be paid</t>
  </si>
  <si>
    <t>Sadalāmās peļņas apmērs (periods pēc 31.12.2017.)</t>
  </si>
  <si>
    <t>Profit to be distributed (period after 31.12.2017.)</t>
  </si>
  <si>
    <t>Aprēķinātais uzņēmumu ienākuma nodoklis</t>
  </si>
  <si>
    <t xml:space="preserve">Calculated corporate income tax </t>
  </si>
  <si>
    <t>Piemērots nodokļa atvieglojums, izmantojot iepriekš deklarētos uzkrājumus</t>
  </si>
  <si>
    <t>Tax relief applied on previously declared provisions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</si>
  <si>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</si>
  <si>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 xml:space="preserve">Corporate income tax for the reporting period </t>
  </si>
  <si>
    <t>24. Nauda un naudas ekvivalenti</t>
  </si>
  <si>
    <t>Nauda bankā</t>
  </si>
  <si>
    <r>
      <t>Cash</t>
    </r>
    <r>
      <rPr>
        <sz val="11"/>
        <color rgb="FF000000"/>
        <rFont val="Calibri"/>
        <family val="2"/>
        <scheme val="minor"/>
      </rPr>
      <t xml:space="preserve"> at bank</t>
    </r>
  </si>
  <si>
    <t>10 967 116</t>
  </si>
  <si>
    <t>Nauda un naudas ekvivalenti kopā</t>
  </si>
  <si>
    <t>Total cash and cash equivalents</t>
  </si>
  <si>
    <t>25. Saistīto personu darījumi</t>
  </si>
  <si>
    <t>Related party transactions</t>
  </si>
  <si>
    <t>Saistīto personu darījumi</t>
  </si>
  <si>
    <t>2023 vai/or 31.12.2023</t>
  </si>
  <si>
    <t>2022 vai/or 31.12.2022</t>
  </si>
  <si>
    <t>Ieņēmumi no darījumiem ar saistītajām pusēm:</t>
  </si>
  <si>
    <r>
      <t>I</t>
    </r>
    <r>
      <rPr>
        <b/>
        <sz val="11"/>
        <color rgb="FF000000"/>
        <rFont val="Calibri"/>
        <family val="2"/>
        <scheme val="minor"/>
      </rPr>
      <t>ncome from related parties:</t>
    </r>
  </si>
  <si>
    <t>AS “Latvenergo”</t>
  </si>
  <si>
    <t>Izmaksas no darījumiem ar saistītajām pusēm:</t>
  </si>
  <si>
    <t>Purchases of goods and services from related parties:</t>
  </si>
  <si>
    <t>AS “Augstsprieguma tīkls”</t>
  </si>
  <si>
    <t>Gada beigu bilances atlikumi, kas ir radušies no iepirktām precēm un sniegtajiem / saņemtajiem pakalpojumiem:</t>
  </si>
  <si>
    <t>Balances at the end of the year arising from sales/ purchases of goods and services:</t>
  </si>
  <si>
    <t>- pamatlīdzekļu nolietojums un vērtības samazinājums </t>
  </si>
  <si>
    <t>- depreciation and impairment of property, plant and equipment</t>
  </si>
  <si>
    <t>Urbumi</t>
  </si>
  <si>
    <t>Gāzes pārsūknēšanas iekārtas</t>
  </si>
  <si>
    <t>Wells</t>
  </si>
  <si>
    <t>Atzīts vērtības samazinājums pārvērtēšanas rezultātā</t>
  </si>
  <si>
    <t>Izslēgts pārvērtēšanas rezultātā</t>
  </si>
  <si>
    <t>Excluded as a result of revaluation</t>
  </si>
  <si>
    <t>* in the cash flow statement for 2022, lease payments in the amount of EUR 40 217 are included in the cash flow from financing activities (31.12.2021: EUR 110 560)</t>
  </si>
  <si>
    <t>Citi apvienotie ienākumi / (zaudējumi):</t>
  </si>
  <si>
    <t>Other comprehensive income / (loss):</t>
  </si>
  <si>
    <t>Pamatlīdzekļu pārvērtēšanas rezerves samazinājums</t>
  </si>
  <si>
    <t xml:space="preserve">Kopā citi apvienotie zaudējumi, kas nav pārklasificējami uz pelņu vai zaudējumiem nākamajos periodos </t>
  </si>
  <si>
    <t>Total other comprehensive loss not to be 
reclassified to profit or loss in subsequent 
periods</t>
  </si>
  <si>
    <t>Revaluation reserves decrease in property, plant and equipment</t>
  </si>
  <si>
    <t>- zaudējumi / (peļņa) no pamatlīdzekļu izslēgšanas</t>
  </si>
  <si>
    <t>- increase in inventories</t>
  </si>
  <si>
    <t>- krājumu palielinājums</t>
  </si>
  <si>
    <t>Including remuneration of the Management Board and Supervisory Council:</t>
  </si>
  <si>
    <t>* Nekustamā īpašuma nodoklis, dabas resursu nodoklis, SPRK nodeva, valsts un pašvaldību nodevas, Uzņēmumu ienākuma nodoklis no nosacīti sadalītās peļņas</t>
  </si>
  <si>
    <t>7. Finanšu izdevumi, neto</t>
  </si>
  <si>
    <t>Financial expenses, net</t>
  </si>
  <si>
    <t>Ieņēmumi no procentiem par bankas kontu atlikumiem, depozītiem</t>
  </si>
  <si>
    <t>Ieņēmumi no valūtas kursu svārstībām</t>
  </si>
  <si>
    <t>Gain of interest on bank account balances, deposits</t>
  </si>
  <si>
    <t>Gain from exchange rate fluctuations</t>
  </si>
  <si>
    <t>Iekārtu automātiskās vadības sistēmas</t>
  </si>
  <si>
    <t>Automatic equipment control systems</t>
  </si>
  <si>
    <t>Gas compression units</t>
  </si>
  <si>
    <t>t.sk.īstermiņa daļa</t>
  </si>
  <si>
    <t>ilgtermiņa daļa</t>
  </si>
  <si>
    <t>Including short-term portion</t>
  </si>
  <si>
    <t>Long-term portion</t>
  </si>
  <si>
    <t>Atzītas līguma saistības</t>
  </si>
  <si>
    <t>Pārvērtēšanas rezerves samazinājums pārvērtēšanas rezultātā (9.pielikums)</t>
  </si>
  <si>
    <t>Reduction of the revaluation reserve as a result of revaluation (Note 9)</t>
  </si>
  <si>
    <t>Parādi saistītajām pusēm (25.pielikums)</t>
  </si>
  <si>
    <t>Related party payables (Note 25)</t>
  </si>
  <si>
    <t>Inčukalna PGK uzglabātās dabasgāzes apjoms pārskata gada beigās**</t>
  </si>
  <si>
    <t>Inčukalns UGS filling at the end of reporting year**</t>
  </si>
  <si>
    <t>*** Salīdzinošo periodu dati pārklasificēti, lai būtu salīdzināmi ar 2023. gada datiem</t>
  </si>
  <si>
    <t>*** Comparative figures reclassified to be comparable with 2023 figures</t>
  </si>
  <si>
    <t>Pamatdarbības ieņēmumi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</si>
</sst>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uble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8" fillId="0" borderId="0"/>
  </cellStyleXfs>
  <cellXfs count="476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7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7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19" fillId="0" borderId="14" xfId="31" applyFont="1" applyBorder="1" applyAlignment="1">
      <alignment horizontal="justify" wrapText="1"/>
    </xf>
    <xf numFmtId="49" fontId="19" fillId="0" borderId="14" xfId="31" quotePrefix="1" applyNumberFormat="1" applyFont="1" applyBorder="1" applyAlignment="1">
      <alignment horizontal="justify" wrapText="1"/>
    </xf>
    <xf numFmtId="0" fontId="34" fillId="0" borderId="26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7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1" xfId="0" applyNumberFormat="1" applyFont="1" applyFill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 wrapText="1"/>
    </xf>
    <xf numFmtId="168" fontId="13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3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7" fillId="4" borderId="6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0" fontId="35" fillId="2" borderId="0" xfId="0" applyFont="1" applyFill="1" applyAlignment="1">
      <alignment horizontal="right" vertical="center"/>
    </xf>
    <xf numFmtId="0" fontId="19" fillId="0" borderId="30" xfId="31" applyFont="1" applyBorder="1" applyAlignment="1">
      <alignment horizontal="justify" wrapText="1"/>
    </xf>
    <xf numFmtId="3" fontId="19" fillId="0" borderId="30" xfId="31" applyNumberFormat="1" applyFont="1" applyBorder="1" applyAlignment="1">
      <alignment horizontal="right" wrapText="1"/>
    </xf>
    <xf numFmtId="3" fontId="19" fillId="0" borderId="30" xfId="31" applyNumberFormat="1" applyFont="1" applyBorder="1" applyAlignment="1">
      <alignment horizontal="right"/>
    </xf>
    <xf numFmtId="3" fontId="19" fillId="0" borderId="30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8" borderId="3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7" xfId="31" applyFont="1" applyBorder="1" applyAlignment="1">
      <alignment horizontal="justify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0" fillId="0" borderId="0" xfId="0" applyFont="1"/>
    <xf numFmtId="0" fontId="2" fillId="0" borderId="0" xfId="0" quotePrefix="1" applyFont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2" xfId="0" applyNumberFormat="1" applyFont="1" applyFill="1" applyBorder="1" applyAlignment="1">
      <alignment horizontal="right" vertical="center" wrapText="1"/>
    </xf>
    <xf numFmtId="14" fontId="4" fillId="7" borderId="32" xfId="0" applyNumberFormat="1" applyFont="1" applyFill="1" applyBorder="1" applyAlignment="1">
      <alignment vertical="center" wrapText="1"/>
    </xf>
    <xf numFmtId="168" fontId="4" fillId="4" borderId="32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" fillId="6" borderId="0" xfId="0" applyFont="1" applyFill="1" applyAlignment="1">
      <alignment wrapText="1"/>
    </xf>
    <xf numFmtId="168" fontId="37" fillId="6" borderId="0" xfId="0" applyNumberFormat="1" applyFont="1" applyFill="1" applyAlignment="1">
      <alignment horizontal="right" vertical="center" wrapText="1"/>
    </xf>
    <xf numFmtId="168" fontId="37" fillId="6" borderId="6" xfId="0" applyNumberFormat="1" applyFont="1" applyFill="1" applyBorder="1" applyAlignment="1">
      <alignment horizontal="right" vertical="center" wrapText="1"/>
    </xf>
    <xf numFmtId="0" fontId="41" fillId="0" borderId="26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3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3" xfId="0" applyFont="1" applyFill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168" fontId="5" fillId="3" borderId="6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vertical="center" wrapText="1"/>
    </xf>
    <xf numFmtId="0" fontId="35" fillId="3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36" fillId="3" borderId="15" xfId="0" applyFont="1" applyFill="1" applyBorder="1" applyAlignment="1">
      <alignment vertical="center" wrapText="1"/>
    </xf>
    <xf numFmtId="168" fontId="5" fillId="3" borderId="15" xfId="0" applyNumberFormat="1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vertical="center" wrapText="1"/>
    </xf>
    <xf numFmtId="0" fontId="37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7" fillId="0" borderId="0" xfId="0" applyFont="1" applyAlignment="1">
      <alignment vertical="center" wrapText="1"/>
    </xf>
    <xf numFmtId="0" fontId="4" fillId="10" borderId="0" xfId="0" applyFont="1" applyFill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171" fontId="9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5" fillId="0" borderId="3" xfId="0" applyNumberFormat="1" applyFont="1" applyBorder="1" applyAlignment="1">
      <alignment horizontal="right" vertical="center" wrapText="1"/>
    </xf>
    <xf numFmtId="0" fontId="42" fillId="0" borderId="0" xfId="0" applyFont="1"/>
    <xf numFmtId="0" fontId="38" fillId="0" borderId="0" xfId="0" applyFont="1" applyAlignment="1">
      <alignment horizontal="left" vertical="top" wrapText="1"/>
    </xf>
    <xf numFmtId="3" fontId="0" fillId="0" borderId="0" xfId="0" applyNumberFormat="1"/>
    <xf numFmtId="170" fontId="4" fillId="3" borderId="0" xfId="1" applyNumberFormat="1" applyFont="1" applyFill="1" applyBorder="1" applyAlignment="1">
      <alignment horizontal="right" vertical="center" wrapText="1"/>
    </xf>
    <xf numFmtId="168" fontId="3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6" borderId="6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center" vertical="center" wrapText="1"/>
    </xf>
    <xf numFmtId="9" fontId="39" fillId="0" borderId="30" xfId="58" applyFont="1" applyBorder="1" applyAlignment="1">
      <alignment horizontal="right" wrapText="1"/>
    </xf>
    <xf numFmtId="168" fontId="44" fillId="0" borderId="30" xfId="31" applyNumberFormat="1" applyFont="1" applyBorder="1" applyAlignment="1">
      <alignment horizontal="right" wrapText="1"/>
    </xf>
    <xf numFmtId="0" fontId="46" fillId="0" borderId="0" xfId="0" applyFont="1" applyAlignment="1">
      <alignment wrapText="1"/>
    </xf>
    <xf numFmtId="168" fontId="44" fillId="0" borderId="14" xfId="31" applyNumberFormat="1" applyFont="1" applyBorder="1" applyAlignment="1">
      <alignment horizontal="right" wrapText="1"/>
    </xf>
    <xf numFmtId="168" fontId="44" fillId="0" borderId="34" xfId="31" applyNumberFormat="1" applyFont="1" applyBorder="1" applyAlignment="1">
      <alignment horizontal="right" wrapText="1"/>
    </xf>
    <xf numFmtId="0" fontId="4" fillId="6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7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right" vertical="center" wrapText="1"/>
    </xf>
    <xf numFmtId="0" fontId="19" fillId="3" borderId="1" xfId="2" applyFont="1" applyFill="1" applyBorder="1" applyAlignment="1">
      <alignment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right" vertical="center" wrapText="1"/>
    </xf>
    <xf numFmtId="0" fontId="19" fillId="3" borderId="3" xfId="2" applyFont="1" applyFill="1" applyBorder="1" applyAlignment="1">
      <alignment vertical="center" wrapText="1"/>
    </xf>
    <xf numFmtId="172" fontId="19" fillId="3" borderId="3" xfId="2" applyNumberFormat="1" applyFont="1" applyFill="1" applyBorder="1" applyAlignment="1">
      <alignment horizontal="right" vertical="center" wrapText="1"/>
    </xf>
    <xf numFmtId="172" fontId="19" fillId="0" borderId="3" xfId="2" applyNumberFormat="1" applyFont="1" applyBorder="1" applyAlignment="1">
      <alignment horizontal="right" vertical="center" wrapText="1"/>
    </xf>
    <xf numFmtId="172" fontId="19" fillId="8" borderId="3" xfId="2" applyNumberFormat="1" applyFont="1" applyFill="1" applyBorder="1" applyAlignment="1">
      <alignment horizontal="right" vertical="center" wrapText="1"/>
    </xf>
    <xf numFmtId="0" fontId="18" fillId="4" borderId="2" xfId="2" applyFont="1" applyFill="1" applyBorder="1" applyAlignment="1">
      <alignment wrapText="1"/>
    </xf>
    <xf numFmtId="0" fontId="18" fillId="4" borderId="2" xfId="2" applyFont="1" applyFill="1" applyBorder="1" applyAlignment="1">
      <alignment vertical="center" wrapText="1"/>
    </xf>
    <xf numFmtId="172" fontId="18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9" fillId="3" borderId="6" xfId="2" applyFont="1" applyFill="1" applyBorder="1" applyAlignment="1">
      <alignment vertical="center" wrapText="1"/>
    </xf>
    <xf numFmtId="172" fontId="19" fillId="0" borderId="13" xfId="2" applyNumberFormat="1" applyFont="1" applyBorder="1" applyAlignment="1">
      <alignment horizontal="right" vertical="center" wrapText="1"/>
    </xf>
    <xf numFmtId="172" fontId="19" fillId="3" borderId="13" xfId="2" applyNumberFormat="1" applyFont="1" applyFill="1" applyBorder="1" applyAlignment="1">
      <alignment horizontal="right" vertical="center" wrapText="1"/>
    </xf>
    <xf numFmtId="0" fontId="31" fillId="0" borderId="0" xfId="2" applyFont="1" applyAlignment="1">
      <alignment wrapText="1"/>
    </xf>
    <xf numFmtId="0" fontId="31" fillId="0" borderId="0" xfId="2" applyFont="1"/>
    <xf numFmtId="0" fontId="25" fillId="0" borderId="0" xfId="2" applyFont="1"/>
    <xf numFmtId="0" fontId="19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168" fontId="4" fillId="6" borderId="6" xfId="0" applyNumberFormat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0" xfId="0" applyFont="1" applyFill="1" applyAlignment="1">
      <alignment vertical="center" wrapText="1"/>
    </xf>
    <xf numFmtId="3" fontId="36" fillId="0" borderId="3" xfId="0" applyNumberFormat="1" applyFont="1" applyBorder="1" applyAlignment="1">
      <alignment horizontal="right" vertical="center" wrapText="1"/>
    </xf>
    <xf numFmtId="0" fontId="5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68" fontId="37" fillId="3" borderId="9" xfId="0" applyNumberFormat="1" applyFont="1" applyFill="1" applyBorder="1" applyAlignment="1">
      <alignment horizontal="right" vertical="center" wrapText="1"/>
    </xf>
    <xf numFmtId="3" fontId="19" fillId="0" borderId="0" xfId="31" applyNumberFormat="1" applyFont="1" applyAlignment="1">
      <alignment horizontal="right" wrapText="1"/>
    </xf>
    <xf numFmtId="3" fontId="19" fillId="0" borderId="0" xfId="31" applyNumberFormat="1" applyFont="1" applyAlignment="1">
      <alignment horizontal="right"/>
    </xf>
    <xf numFmtId="3" fontId="19" fillId="0" borderId="0" xfId="58" applyNumberFormat="1" applyFont="1" applyFill="1" applyBorder="1" applyAlignment="1">
      <alignment horizontal="right"/>
    </xf>
    <xf numFmtId="168" fontId="44" fillId="0" borderId="0" xfId="31" applyNumberFormat="1" applyFont="1" applyAlignment="1">
      <alignment horizontal="right" wrapText="1"/>
    </xf>
    <xf numFmtId="9" fontId="39" fillId="0" borderId="0" xfId="58" applyFont="1" applyBorder="1" applyAlignment="1">
      <alignment horizontal="right" wrapText="1"/>
    </xf>
    <xf numFmtId="0" fontId="49" fillId="0" borderId="0" xfId="0" applyFont="1" applyAlignment="1">
      <alignment vertical="center" wrapText="1"/>
    </xf>
    <xf numFmtId="168" fontId="37" fillId="4" borderId="9" xfId="0" applyNumberFormat="1" applyFont="1" applyFill="1" applyBorder="1" applyAlignment="1">
      <alignment vertical="center" wrapText="1"/>
    </xf>
    <xf numFmtId="41" fontId="37" fillId="2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8" fontId="4" fillId="3" borderId="1" xfId="0" applyNumberFormat="1" applyFont="1" applyFill="1" applyBorder="1" applyAlignment="1">
      <alignment horizontal="right" vertical="center" wrapText="1"/>
    </xf>
    <xf numFmtId="0" fontId="19" fillId="0" borderId="0" xfId="31" applyFont="1" applyAlignment="1">
      <alignment horizontal="justify" vertical="center" wrapText="1"/>
    </xf>
    <xf numFmtId="0" fontId="19" fillId="0" borderId="14" xfId="31" applyFont="1" applyBorder="1" applyAlignment="1">
      <alignment horizontal="justify" vertical="center" wrapText="1"/>
    </xf>
    <xf numFmtId="0" fontId="19" fillId="0" borderId="17" xfId="31" applyFont="1" applyBorder="1" applyAlignment="1">
      <alignment horizontal="justify" vertical="center"/>
    </xf>
    <xf numFmtId="0" fontId="19" fillId="0" borderId="33" xfId="31" applyFont="1" applyBorder="1" applyAlignment="1">
      <alignment horizontal="justify" vertical="center"/>
    </xf>
    <xf numFmtId="0" fontId="19" fillId="0" borderId="33" xfId="31" applyFont="1" applyBorder="1" applyAlignment="1">
      <alignment horizontal="justify" wrapText="1"/>
    </xf>
    <xf numFmtId="3" fontId="31" fillId="0" borderId="14" xfId="0" applyNumberFormat="1" applyFont="1" applyBorder="1" applyAlignment="1">
      <alignment horizontal="right" vertical="center" wrapText="1"/>
    </xf>
    <xf numFmtId="168" fontId="30" fillId="0" borderId="14" xfId="31" applyNumberFormat="1" applyFont="1" applyBorder="1" applyAlignment="1">
      <alignment horizontal="right" wrapText="1"/>
    </xf>
    <xf numFmtId="3" fontId="25" fillId="0" borderId="14" xfId="0" applyNumberFormat="1" applyFont="1" applyBorder="1" applyAlignment="1">
      <alignment horizontal="right"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0" fontId="25" fillId="0" borderId="0" xfId="2" applyFont="1" applyAlignment="1">
      <alignment wrapText="1"/>
    </xf>
    <xf numFmtId="0" fontId="36" fillId="3" borderId="8" xfId="0" applyFont="1" applyFill="1" applyBorder="1" applyAlignment="1">
      <alignment vertical="center" wrapText="1"/>
    </xf>
    <xf numFmtId="167" fontId="25" fillId="0" borderId="0" xfId="41" applyNumberFormat="1" applyFont="1" applyFill="1" applyAlignment="1">
      <alignment horizontal="right"/>
    </xf>
    <xf numFmtId="167" fontId="25" fillId="0" borderId="19" xfId="41" applyNumberFormat="1" applyFont="1" applyFill="1" applyBorder="1" applyAlignment="1">
      <alignment horizontal="right" wrapText="1"/>
    </xf>
    <xf numFmtId="169" fontId="25" fillId="0" borderId="0" xfId="0" applyNumberFormat="1" applyFont="1" applyAlignment="1">
      <alignment horizontal="right" wrapText="1"/>
    </xf>
    <xf numFmtId="174" fontId="25" fillId="0" borderId="0" xfId="58" applyNumberFormat="1" applyFont="1" applyAlignment="1">
      <alignment horizontal="right" wrapText="1"/>
    </xf>
    <xf numFmtId="167" fontId="25" fillId="0" borderId="0" xfId="41" applyNumberFormat="1" applyFont="1" applyFill="1" applyAlignment="1">
      <alignment horizontal="right" vertical="center"/>
    </xf>
    <xf numFmtId="167" fontId="25" fillId="0" borderId="19" xfId="41" applyNumberFormat="1" applyFont="1" applyFill="1" applyBorder="1" applyAlignment="1">
      <alignment horizontal="right" vertical="center" wrapText="1"/>
    </xf>
    <xf numFmtId="169" fontId="25" fillId="0" borderId="0" xfId="0" applyNumberFormat="1" applyFont="1" applyAlignment="1">
      <alignment horizontal="right" vertical="center" wrapText="1"/>
    </xf>
    <xf numFmtId="174" fontId="25" fillId="0" borderId="0" xfId="58" applyNumberFormat="1" applyFont="1" applyAlignment="1">
      <alignment horizontal="right" vertical="center" wrapText="1"/>
    </xf>
    <xf numFmtId="174" fontId="25" fillId="0" borderId="17" xfId="58" applyNumberFormat="1" applyFont="1" applyBorder="1" applyAlignment="1">
      <alignment horizontal="right" wrapText="1"/>
    </xf>
    <xf numFmtId="3" fontId="25" fillId="0" borderId="0" xfId="41" applyNumberFormat="1" applyFont="1" applyFill="1" applyAlignment="1">
      <alignment horizontal="right"/>
    </xf>
    <xf numFmtId="3" fontId="25" fillId="0" borderId="0" xfId="41" applyNumberFormat="1" applyFont="1" applyFill="1" applyBorder="1" applyAlignment="1">
      <alignment horizontal="right" wrapText="1"/>
    </xf>
    <xf numFmtId="3" fontId="25" fillId="0" borderId="19" xfId="0" applyNumberFormat="1" applyFont="1" applyBorder="1" applyAlignment="1">
      <alignment horizontal="right"/>
    </xf>
    <xf numFmtId="168" fontId="25" fillId="0" borderId="0" xfId="0" applyNumberFormat="1" applyFont="1" applyAlignment="1">
      <alignment horizontal="right" wrapText="1"/>
    </xf>
    <xf numFmtId="3" fontId="25" fillId="0" borderId="0" xfId="41" applyNumberFormat="1" applyFont="1" applyFill="1" applyBorder="1" applyAlignment="1">
      <alignment horizontal="right"/>
    </xf>
    <xf numFmtId="3" fontId="25" fillId="0" borderId="21" xfId="0" applyNumberFormat="1" applyFont="1" applyBorder="1" applyAlignment="1">
      <alignment horizontal="right"/>
    </xf>
    <xf numFmtId="174" fontId="25" fillId="0" borderId="0" xfId="58" applyNumberFormat="1" applyFont="1" applyFill="1" applyBorder="1" applyAlignment="1">
      <alignment horizontal="right" wrapText="1"/>
    </xf>
    <xf numFmtId="3" fontId="25" fillId="0" borderId="17" xfId="0" applyNumberFormat="1" applyFont="1" applyBorder="1" applyAlignment="1">
      <alignment horizontal="right" wrapText="1"/>
    </xf>
    <xf numFmtId="3" fontId="25" fillId="0" borderId="17" xfId="41" applyNumberFormat="1" applyFont="1" applyFill="1" applyBorder="1" applyAlignment="1">
      <alignment horizontal="right" wrapText="1"/>
    </xf>
    <xf numFmtId="3" fontId="25" fillId="0" borderId="17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168" fontId="25" fillId="0" borderId="35" xfId="0" applyNumberFormat="1" applyFont="1" applyBorder="1" applyAlignment="1">
      <alignment horizontal="right" wrapText="1"/>
    </xf>
    <xf numFmtId="9" fontId="25" fillId="0" borderId="18" xfId="58" applyFont="1" applyFill="1" applyBorder="1" applyAlignment="1">
      <alignment horizontal="right"/>
    </xf>
    <xf numFmtId="9" fontId="25" fillId="0" borderId="0" xfId="58" applyFont="1" applyFill="1" applyBorder="1" applyAlignment="1">
      <alignment horizontal="right"/>
    </xf>
    <xf numFmtId="9" fontId="25" fillId="0" borderId="21" xfId="58" applyFont="1" applyFill="1" applyBorder="1" applyAlignment="1">
      <alignment horizontal="right"/>
    </xf>
    <xf numFmtId="9" fontId="25" fillId="0" borderId="19" xfId="58" applyFont="1" applyFill="1" applyBorder="1" applyAlignment="1">
      <alignment horizontal="right"/>
    </xf>
    <xf numFmtId="175" fontId="25" fillId="0" borderId="0" xfId="50" applyNumberFormat="1" applyFont="1" applyFill="1" applyAlignment="1">
      <alignment horizontal="right" wrapText="1"/>
    </xf>
    <xf numFmtId="165" fontId="25" fillId="0" borderId="0" xfId="58" applyNumberFormat="1" applyFont="1" applyFill="1" applyBorder="1" applyAlignment="1">
      <alignment horizontal="right"/>
    </xf>
    <xf numFmtId="165" fontId="25" fillId="0" borderId="21" xfId="58" applyNumberFormat="1" applyFont="1" applyFill="1" applyBorder="1" applyAlignment="1">
      <alignment horizontal="right"/>
    </xf>
    <xf numFmtId="165" fontId="25" fillId="0" borderId="19" xfId="58" applyNumberFormat="1" applyFont="1" applyFill="1" applyBorder="1" applyAlignment="1">
      <alignment horizontal="right"/>
    </xf>
    <xf numFmtId="173" fontId="25" fillId="0" borderId="0" xfId="41" applyNumberFormat="1" applyFont="1" applyFill="1" applyBorder="1" applyAlignment="1">
      <alignment horizontal="right"/>
    </xf>
    <xf numFmtId="173" fontId="25" fillId="0" borderId="21" xfId="41" applyNumberFormat="1" applyFont="1" applyFill="1" applyBorder="1" applyAlignment="1">
      <alignment horizontal="right"/>
    </xf>
    <xf numFmtId="173" fontId="25" fillId="0" borderId="19" xfId="41" applyNumberFormat="1" applyFont="1" applyFill="1" applyBorder="1" applyAlignment="1">
      <alignment horizontal="right"/>
    </xf>
    <xf numFmtId="173" fontId="25" fillId="0" borderId="0" xfId="0" applyNumberFormat="1" applyFont="1" applyAlignment="1">
      <alignment horizontal="right" wrapText="1"/>
    </xf>
    <xf numFmtId="174" fontId="25" fillId="0" borderId="0" xfId="50" applyNumberFormat="1" applyFont="1" applyAlignment="1">
      <alignment horizontal="right" wrapText="1"/>
    </xf>
    <xf numFmtId="173" fontId="25" fillId="0" borderId="17" xfId="0" applyNumberFormat="1" applyFont="1" applyBorder="1" applyAlignment="1">
      <alignment horizontal="right" wrapText="1"/>
    </xf>
    <xf numFmtId="173" fontId="25" fillId="0" borderId="20" xfId="41" applyNumberFormat="1" applyFont="1" applyFill="1" applyBorder="1" applyAlignment="1">
      <alignment horizontal="right"/>
    </xf>
    <xf numFmtId="0" fontId="25" fillId="0" borderId="36" xfId="40" applyFont="1" applyBorder="1" applyAlignment="1">
      <alignment horizontal="right"/>
    </xf>
    <xf numFmtId="1" fontId="25" fillId="0" borderId="37" xfId="58" applyNumberFormat="1" applyFont="1" applyFill="1" applyBorder="1" applyAlignment="1">
      <alignment horizontal="right"/>
    </xf>
    <xf numFmtId="168" fontId="25" fillId="0" borderId="36" xfId="0" applyNumberFormat="1" applyFont="1" applyBorder="1" applyAlignment="1">
      <alignment horizontal="right" wrapText="1"/>
    </xf>
    <xf numFmtId="174" fontId="25" fillId="0" borderId="36" xfId="58" applyNumberFormat="1" applyFont="1" applyBorder="1" applyAlignment="1">
      <alignment horizontal="right" wrapText="1"/>
    </xf>
    <xf numFmtId="167" fontId="25" fillId="0" borderId="17" xfId="0" applyNumberFormat="1" applyFont="1" applyBorder="1" applyAlignment="1">
      <alignment horizontal="right" vertical="center" wrapText="1"/>
    </xf>
    <xf numFmtId="167" fontId="25" fillId="0" borderId="17" xfId="0" applyNumberFormat="1" applyFont="1" applyBorder="1" applyAlignment="1">
      <alignment horizontal="right" vertical="center"/>
    </xf>
    <xf numFmtId="167" fontId="25" fillId="0" borderId="20" xfId="0" applyNumberFormat="1" applyFont="1" applyBorder="1" applyAlignment="1">
      <alignment horizontal="right" vertical="center"/>
    </xf>
    <xf numFmtId="169" fontId="25" fillId="0" borderId="35" xfId="0" applyNumberFormat="1" applyFont="1" applyBorder="1" applyAlignment="1">
      <alignment horizontal="right" vertical="center" wrapText="1"/>
    </xf>
    <xf numFmtId="174" fontId="25" fillId="0" borderId="17" xfId="58" applyNumberFormat="1" applyFont="1" applyBorder="1" applyAlignment="1">
      <alignment horizontal="right" vertical="center" wrapText="1"/>
    </xf>
    <xf numFmtId="174" fontId="47" fillId="0" borderId="14" xfId="0" applyNumberFormat="1" applyFont="1" applyBorder="1" applyAlignment="1">
      <alignment horizontal="right" vertical="center" wrapText="1"/>
    </xf>
    <xf numFmtId="174" fontId="32" fillId="0" borderId="14" xfId="0" applyNumberFormat="1" applyFont="1" applyBorder="1" applyAlignment="1">
      <alignment horizontal="right" vertical="center" wrapText="1"/>
    </xf>
    <xf numFmtId="174" fontId="32" fillId="0" borderId="25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</cellXfs>
  <cellStyles count="91">
    <cellStyle name="Comma" xfId="1" builtinId="3"/>
    <cellStyle name="Comma 10" xfId="78" xr:uid="{0DADBB4D-6AAA-4584-BCC8-E273D58F7EA4}"/>
    <cellStyle name="Comma 11" xfId="41" xr:uid="{2D3D6455-8329-42F6-922F-D523A07124D8}"/>
    <cellStyle name="Comma 12" xfId="89" xr:uid="{906BC006-A3D7-4EC4-AD70-42587FA9F1F6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Normal="100" workbookViewId="0"/>
  </sheetViews>
  <sheetFormatPr defaultRowHeight="14.4" x14ac:dyDescent="0.3"/>
  <cols>
    <col min="1" max="1" width="43" customWidth="1"/>
    <col min="2" max="2" width="43" style="149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58" customFormat="1" ht="44.25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10" ht="18" x14ac:dyDescent="0.3">
      <c r="A2" s="136" t="s">
        <v>0</v>
      </c>
      <c r="B2" s="136" t="s">
        <v>1</v>
      </c>
    </row>
    <row r="3" spans="1:10" ht="14.4" customHeight="1" x14ac:dyDescent="0.3">
      <c r="A3" s="140"/>
      <c r="B3" s="140"/>
      <c r="C3" s="140"/>
      <c r="D3" s="140" t="s">
        <v>2</v>
      </c>
      <c r="E3" s="140" t="s">
        <v>3</v>
      </c>
      <c r="F3" s="140" t="s">
        <v>4</v>
      </c>
      <c r="G3" s="140" t="s">
        <v>5</v>
      </c>
      <c r="H3" s="140" t="s">
        <v>6</v>
      </c>
      <c r="I3" s="365" t="s">
        <v>7</v>
      </c>
      <c r="J3" s="365" t="s">
        <v>7</v>
      </c>
    </row>
    <row r="4" spans="1:10" x14ac:dyDescent="0.3">
      <c r="A4" s="140"/>
      <c r="B4" s="140"/>
      <c r="C4" s="140"/>
      <c r="D4" s="152">
        <v>43830</v>
      </c>
      <c r="E4" s="152">
        <v>44196</v>
      </c>
      <c r="F4" s="152" t="s">
        <v>8</v>
      </c>
      <c r="G4" s="152">
        <v>44926</v>
      </c>
      <c r="H4" s="152">
        <v>45291</v>
      </c>
      <c r="I4" s="365"/>
      <c r="J4" s="365" t="s">
        <v>9</v>
      </c>
    </row>
    <row r="5" spans="1:10" x14ac:dyDescent="0.3">
      <c r="A5" s="414" t="s">
        <v>10</v>
      </c>
      <c r="B5" s="414" t="s">
        <v>11</v>
      </c>
      <c r="C5" s="147" t="s">
        <v>12</v>
      </c>
      <c r="D5" s="425">
        <v>34</v>
      </c>
      <c r="E5" s="425">
        <v>37.4</v>
      </c>
      <c r="F5" s="425">
        <v>39.299999999999997</v>
      </c>
      <c r="G5" s="425">
        <v>31.4</v>
      </c>
      <c r="H5" s="426">
        <v>29.1</v>
      </c>
      <c r="I5" s="427">
        <v>-2.2999999999999972</v>
      </c>
      <c r="J5" s="428">
        <v>-7.0000000000000007E-2</v>
      </c>
    </row>
    <row r="6" spans="1:10" x14ac:dyDescent="0.3">
      <c r="A6" s="415" t="s">
        <v>13</v>
      </c>
      <c r="B6" s="415" t="s">
        <v>14</v>
      </c>
      <c r="C6" s="168" t="s">
        <v>12</v>
      </c>
      <c r="D6" s="425">
        <v>14.3</v>
      </c>
      <c r="E6" s="425">
        <v>11.6</v>
      </c>
      <c r="F6" s="425">
        <v>12.5</v>
      </c>
      <c r="G6" s="425">
        <v>8.8000000000000007</v>
      </c>
      <c r="H6" s="426">
        <v>8.1999999999999993</v>
      </c>
      <c r="I6" s="427">
        <v>-0.60000000000000142</v>
      </c>
      <c r="J6" s="428">
        <v>-7.0000000000000007E-2</v>
      </c>
    </row>
    <row r="7" spans="1:10" ht="28.8" x14ac:dyDescent="0.3">
      <c r="A7" s="415" t="s">
        <v>747</v>
      </c>
      <c r="B7" s="415" t="s">
        <v>748</v>
      </c>
      <c r="C7" s="168" t="s">
        <v>12</v>
      </c>
      <c r="D7" s="429">
        <v>14.9</v>
      </c>
      <c r="E7" s="429">
        <v>17.2</v>
      </c>
      <c r="F7" s="429">
        <v>12.2</v>
      </c>
      <c r="G7" s="429">
        <v>11.3</v>
      </c>
      <c r="H7" s="430">
        <v>17.899999999999999</v>
      </c>
      <c r="I7" s="431">
        <v>6.5999999999999979</v>
      </c>
      <c r="J7" s="432">
        <v>0.57999999999999996</v>
      </c>
    </row>
    <row r="8" spans="1:10" ht="28.8" x14ac:dyDescent="0.3">
      <c r="A8" s="416" t="s">
        <v>15</v>
      </c>
      <c r="B8" s="280" t="s">
        <v>16</v>
      </c>
      <c r="C8" s="280" t="s">
        <v>12</v>
      </c>
      <c r="D8" s="466">
        <v>10.5</v>
      </c>
      <c r="E8" s="466">
        <v>11.6</v>
      </c>
      <c r="F8" s="467">
        <v>17.899999999999999</v>
      </c>
      <c r="G8" s="467">
        <v>10.6</v>
      </c>
      <c r="H8" s="468">
        <v>7.3</v>
      </c>
      <c r="I8" s="469">
        <v>-3.3</v>
      </c>
      <c r="J8" s="470">
        <v>-0.31</v>
      </c>
    </row>
    <row r="9" spans="1:10" x14ac:dyDescent="0.3">
      <c r="A9" s="414" t="s">
        <v>17</v>
      </c>
      <c r="B9" s="414" t="s">
        <v>18</v>
      </c>
      <c r="C9" s="150" t="s">
        <v>19</v>
      </c>
      <c r="D9" s="434">
        <v>60526</v>
      </c>
      <c r="E9" s="435">
        <v>54283</v>
      </c>
      <c r="F9" s="435">
        <v>56911</v>
      </c>
      <c r="G9" s="435">
        <v>55131</v>
      </c>
      <c r="H9" s="436">
        <v>76468</v>
      </c>
      <c r="I9" s="437">
        <v>21337</v>
      </c>
      <c r="J9" s="428">
        <v>0.39</v>
      </c>
    </row>
    <row r="10" spans="1:10" x14ac:dyDescent="0.3">
      <c r="A10" s="415" t="s">
        <v>20</v>
      </c>
      <c r="B10" s="415" t="s">
        <v>20</v>
      </c>
      <c r="C10" s="169" t="s">
        <v>19</v>
      </c>
      <c r="D10" s="434">
        <v>34216</v>
      </c>
      <c r="E10" s="435">
        <v>30103</v>
      </c>
      <c r="F10" s="438">
        <v>33565</v>
      </c>
      <c r="G10" s="439">
        <v>32215</v>
      </c>
      <c r="H10" s="436">
        <v>50502</v>
      </c>
      <c r="I10" s="437">
        <v>18287</v>
      </c>
      <c r="J10" s="428">
        <v>0.56999999999999995</v>
      </c>
    </row>
    <row r="11" spans="1:10" x14ac:dyDescent="0.3">
      <c r="A11" s="415" t="s">
        <v>21</v>
      </c>
      <c r="B11" s="415" t="s">
        <v>22</v>
      </c>
      <c r="C11" s="169" t="s">
        <v>19</v>
      </c>
      <c r="D11" s="434">
        <v>17945</v>
      </c>
      <c r="E11" s="435">
        <v>13112</v>
      </c>
      <c r="F11" s="438">
        <v>13217</v>
      </c>
      <c r="G11" s="439">
        <v>11365</v>
      </c>
      <c r="H11" s="436">
        <v>16172</v>
      </c>
      <c r="I11" s="437">
        <v>4807</v>
      </c>
      <c r="J11" s="428">
        <v>0.42</v>
      </c>
    </row>
    <row r="12" spans="1:10" x14ac:dyDescent="0.3">
      <c r="A12" s="415" t="s">
        <v>23</v>
      </c>
      <c r="B12" s="415" t="s">
        <v>24</v>
      </c>
      <c r="C12" s="169" t="s">
        <v>19</v>
      </c>
      <c r="D12" s="434">
        <v>362400</v>
      </c>
      <c r="E12" s="435">
        <v>453092</v>
      </c>
      <c r="F12" s="438">
        <v>468070</v>
      </c>
      <c r="G12" s="439">
        <v>463809</v>
      </c>
      <c r="H12" s="436">
        <v>469284</v>
      </c>
      <c r="I12" s="437">
        <v>5475</v>
      </c>
      <c r="J12" s="428">
        <v>0.01</v>
      </c>
    </row>
    <row r="13" spans="1:10" x14ac:dyDescent="0.3">
      <c r="A13" s="415" t="s">
        <v>25</v>
      </c>
      <c r="B13" s="415" t="s">
        <v>26</v>
      </c>
      <c r="C13" s="169" t="s">
        <v>19</v>
      </c>
      <c r="D13" s="435">
        <v>13944</v>
      </c>
      <c r="E13" s="435">
        <v>22118</v>
      </c>
      <c r="F13" s="438">
        <v>27352</v>
      </c>
      <c r="G13" s="439">
        <v>14941</v>
      </c>
      <c r="H13" s="436">
        <v>33568</v>
      </c>
      <c r="I13" s="437">
        <v>18627</v>
      </c>
      <c r="J13" s="440">
        <v>1.25</v>
      </c>
    </row>
    <row r="14" spans="1:10" x14ac:dyDescent="0.3">
      <c r="A14" s="280" t="s">
        <v>27</v>
      </c>
      <c r="B14" s="280" t="s">
        <v>28</v>
      </c>
      <c r="C14" s="151" t="s">
        <v>19</v>
      </c>
      <c r="D14" s="441">
        <v>16080</v>
      </c>
      <c r="E14" s="442">
        <v>16823</v>
      </c>
      <c r="F14" s="443">
        <v>17806</v>
      </c>
      <c r="G14" s="444">
        <v>17859</v>
      </c>
      <c r="H14" s="445">
        <v>29938</v>
      </c>
      <c r="I14" s="446">
        <v>12079</v>
      </c>
      <c r="J14" s="433">
        <v>0.68</v>
      </c>
    </row>
    <row r="15" spans="1:10" x14ac:dyDescent="0.3">
      <c r="A15" s="414" t="s">
        <v>29</v>
      </c>
      <c r="B15" s="414" t="s">
        <v>30</v>
      </c>
      <c r="C15" s="147" t="s">
        <v>9</v>
      </c>
      <c r="D15" s="447">
        <v>0.56999999999999995</v>
      </c>
      <c r="E15" s="448">
        <v>0.55000000000000004</v>
      </c>
      <c r="F15" s="448">
        <v>0.59</v>
      </c>
      <c r="G15" s="449">
        <v>0.57999999999999996</v>
      </c>
      <c r="H15" s="450">
        <v>0.66</v>
      </c>
      <c r="I15" s="451">
        <v>8.0000000000000071</v>
      </c>
      <c r="J15" s="428"/>
    </row>
    <row r="16" spans="1:10" x14ac:dyDescent="0.3">
      <c r="A16" s="415" t="s">
        <v>31</v>
      </c>
      <c r="B16" s="415" t="s">
        <v>32</v>
      </c>
      <c r="C16" s="168" t="s">
        <v>9</v>
      </c>
      <c r="D16" s="448">
        <v>0.3</v>
      </c>
      <c r="E16" s="448">
        <v>0.24</v>
      </c>
      <c r="F16" s="448">
        <v>0.23</v>
      </c>
      <c r="G16" s="449">
        <v>0.21</v>
      </c>
      <c r="H16" s="450">
        <v>0.21</v>
      </c>
      <c r="I16" s="451">
        <v>0</v>
      </c>
      <c r="J16" s="428"/>
    </row>
    <row r="17" spans="1:10" x14ac:dyDescent="0.3">
      <c r="A17" s="415" t="s">
        <v>33</v>
      </c>
      <c r="B17" s="415" t="s">
        <v>34</v>
      </c>
      <c r="C17" s="168" t="s">
        <v>9</v>
      </c>
      <c r="D17" s="452">
        <v>5.8000000000000003E-2</v>
      </c>
      <c r="E17" s="452">
        <v>3.5000000000000003E-2</v>
      </c>
      <c r="F17" s="452">
        <v>3.5999999999999997E-2</v>
      </c>
      <c r="G17" s="453">
        <v>3.4000000000000002E-2</v>
      </c>
      <c r="H17" s="454">
        <v>4.8000000000000001E-2</v>
      </c>
      <c r="I17" s="451">
        <v>1.4</v>
      </c>
      <c r="J17" s="428"/>
    </row>
    <row r="18" spans="1:10" x14ac:dyDescent="0.3">
      <c r="A18" s="415" t="s">
        <v>35</v>
      </c>
      <c r="B18" s="415" t="s">
        <v>36</v>
      </c>
      <c r="C18" s="168" t="s">
        <v>9</v>
      </c>
      <c r="D18" s="448">
        <v>0.87</v>
      </c>
      <c r="E18" s="448">
        <v>0.89</v>
      </c>
      <c r="F18" s="448">
        <v>0.71</v>
      </c>
      <c r="G18" s="449">
        <v>0.72</v>
      </c>
      <c r="H18" s="450">
        <v>0.7</v>
      </c>
      <c r="I18" s="451">
        <v>-2.0000000000000018</v>
      </c>
      <c r="J18" s="428"/>
    </row>
    <row r="19" spans="1:10" x14ac:dyDescent="0.3">
      <c r="A19" s="415" t="s">
        <v>37</v>
      </c>
      <c r="B19" s="415" t="s">
        <v>38</v>
      </c>
      <c r="C19" s="168" t="s">
        <v>39</v>
      </c>
      <c r="D19" s="455">
        <v>0.6</v>
      </c>
      <c r="E19" s="455">
        <v>0.8</v>
      </c>
      <c r="F19" s="455">
        <v>3</v>
      </c>
      <c r="G19" s="456">
        <v>2.7</v>
      </c>
      <c r="H19" s="457">
        <v>1.3</v>
      </c>
      <c r="I19" s="458">
        <v>-1.4000000000000001</v>
      </c>
      <c r="J19" s="459">
        <v>-0.52</v>
      </c>
    </row>
    <row r="20" spans="1:10" x14ac:dyDescent="0.3">
      <c r="A20" s="280" t="s">
        <v>40</v>
      </c>
      <c r="B20" s="280" t="s">
        <v>41</v>
      </c>
      <c r="C20" s="148" t="s">
        <v>39</v>
      </c>
      <c r="D20" s="460">
        <v>9.3000000000000007</v>
      </c>
      <c r="E20" s="455">
        <v>8.3000000000000007</v>
      </c>
      <c r="F20" s="455">
        <v>3.7</v>
      </c>
      <c r="G20" s="455">
        <v>2.9</v>
      </c>
      <c r="H20" s="461">
        <v>3.3</v>
      </c>
      <c r="I20" s="458">
        <v>0.39999999999999991</v>
      </c>
      <c r="J20" s="428">
        <v>0.14000000000000001</v>
      </c>
    </row>
    <row r="21" spans="1:10" ht="15" thickBot="1" x14ac:dyDescent="0.35">
      <c r="A21" s="417" t="s">
        <v>42</v>
      </c>
      <c r="B21" s="417" t="s">
        <v>43</v>
      </c>
      <c r="C21" s="418" t="s">
        <v>44</v>
      </c>
      <c r="D21" s="462">
        <v>343</v>
      </c>
      <c r="E21" s="462">
        <v>341</v>
      </c>
      <c r="F21" s="462">
        <v>352</v>
      </c>
      <c r="G21" s="462">
        <v>356</v>
      </c>
      <c r="H21" s="463">
        <v>361</v>
      </c>
      <c r="I21" s="464">
        <v>5</v>
      </c>
      <c r="J21" s="465">
        <v>0.01</v>
      </c>
    </row>
    <row r="22" spans="1:10" ht="28.2" thickTop="1" x14ac:dyDescent="0.3">
      <c r="A22" s="368" t="s">
        <v>45</v>
      </c>
      <c r="B22" s="368" t="s">
        <v>46</v>
      </c>
      <c r="C22" s="245"/>
      <c r="D22" s="246"/>
      <c r="E22" s="246"/>
      <c r="F22" s="247"/>
      <c r="G22" s="247"/>
      <c r="H22" s="248"/>
      <c r="I22" s="367"/>
      <c r="J22" s="366"/>
    </row>
    <row r="23" spans="1:10" x14ac:dyDescent="0.3">
      <c r="A23" s="368" t="s">
        <v>47</v>
      </c>
      <c r="B23" s="368" t="s">
        <v>48</v>
      </c>
      <c r="C23" s="147"/>
      <c r="D23" s="404"/>
      <c r="E23" s="404"/>
      <c r="F23" s="405"/>
      <c r="G23" s="405"/>
      <c r="H23" s="406"/>
      <c r="I23" s="407"/>
      <c r="J23" s="408"/>
    </row>
    <row r="24" spans="1:10" ht="27.6" x14ac:dyDescent="0.3">
      <c r="A24" s="368" t="s">
        <v>749</v>
      </c>
      <c r="B24" s="368" t="s">
        <v>750</v>
      </c>
      <c r="C24" s="154"/>
    </row>
    <row r="25" spans="1:10" x14ac:dyDescent="0.3">
      <c r="A25" s="368"/>
      <c r="B25" s="153"/>
      <c r="C25" s="154"/>
    </row>
    <row r="26" spans="1:10" x14ac:dyDescent="0.3">
      <c r="A26" s="153" t="s">
        <v>49</v>
      </c>
      <c r="B26" s="153" t="s">
        <v>50</v>
      </c>
      <c r="C26" s="154"/>
    </row>
    <row r="27" spans="1:10" x14ac:dyDescent="0.3">
      <c r="A27" s="153" t="s">
        <v>51</v>
      </c>
      <c r="B27" s="153" t="s">
        <v>52</v>
      </c>
      <c r="C27" s="154" t="s">
        <v>53</v>
      </c>
    </row>
    <row r="28" spans="1:10" x14ac:dyDescent="0.3">
      <c r="A28" s="153" t="s">
        <v>54</v>
      </c>
      <c r="B28" s="153" t="s">
        <v>55</v>
      </c>
      <c r="C28" s="154" t="s">
        <v>56</v>
      </c>
    </row>
    <row r="29" spans="1:10" x14ac:dyDescent="0.3">
      <c r="A29" s="153" t="s">
        <v>57</v>
      </c>
      <c r="B29" s="153" t="s">
        <v>58</v>
      </c>
      <c r="C29" s="154" t="s">
        <v>59</v>
      </c>
    </row>
    <row r="31" spans="1:10" ht="18" x14ac:dyDescent="0.3">
      <c r="A31" s="136" t="s">
        <v>60</v>
      </c>
      <c r="B31" s="136" t="s">
        <v>61</v>
      </c>
    </row>
    <row r="32" spans="1:10" ht="26.25" customHeight="1" x14ac:dyDescent="0.3">
      <c r="A32" s="139"/>
      <c r="B32" s="139"/>
      <c r="C32" s="139" t="s">
        <v>62</v>
      </c>
      <c r="D32" s="139" t="s">
        <v>63</v>
      </c>
      <c r="E32" s="155" t="s">
        <v>7</v>
      </c>
      <c r="F32" s="155" t="s">
        <v>64</v>
      </c>
    </row>
    <row r="33" spans="1:6" x14ac:dyDescent="0.3">
      <c r="A33" s="156"/>
      <c r="B33" s="159"/>
      <c r="C33" s="160" t="s">
        <v>65</v>
      </c>
      <c r="D33" s="160" t="s">
        <v>66</v>
      </c>
      <c r="E33" s="161"/>
      <c r="F33" s="161"/>
    </row>
    <row r="34" spans="1:6" s="157" customFormat="1" x14ac:dyDescent="0.3">
      <c r="A34" s="162" t="s">
        <v>751</v>
      </c>
      <c r="B34" s="163" t="s">
        <v>67</v>
      </c>
      <c r="C34" s="419">
        <v>76467.878799999991</v>
      </c>
      <c r="D34" s="419">
        <v>55131</v>
      </c>
      <c r="E34" s="420">
        <f>C34-D34</f>
        <v>21336.878799999991</v>
      </c>
      <c r="F34" s="471">
        <f>E34/D34</f>
        <v>0.38702143621555912</v>
      </c>
    </row>
    <row r="35" spans="1:6" x14ac:dyDescent="0.3">
      <c r="A35" s="164" t="s">
        <v>68</v>
      </c>
      <c r="B35" s="165" t="s">
        <v>20</v>
      </c>
      <c r="C35" s="421">
        <v>50502.050050000005</v>
      </c>
      <c r="D35" s="421">
        <v>32215</v>
      </c>
      <c r="E35" s="369">
        <f t="shared" ref="E35:E38" si="0">C35-D35</f>
        <v>18287.050050000005</v>
      </c>
      <c r="F35" s="472">
        <f t="shared" ref="F35:F38" si="1">E35/D35</f>
        <v>0.56765637280769843</v>
      </c>
    </row>
    <row r="36" spans="1:6" s="157" customFormat="1" x14ac:dyDescent="0.3">
      <c r="A36" s="162" t="s">
        <v>69</v>
      </c>
      <c r="B36" s="163" t="s">
        <v>22</v>
      </c>
      <c r="C36" s="419">
        <v>16171.765389999999</v>
      </c>
      <c r="D36" s="419">
        <v>11365</v>
      </c>
      <c r="E36" s="420">
        <f t="shared" si="0"/>
        <v>4806.7653899999987</v>
      </c>
      <c r="F36" s="471">
        <f t="shared" si="1"/>
        <v>0.42294460096788372</v>
      </c>
    </row>
    <row r="37" spans="1:6" x14ac:dyDescent="0.3">
      <c r="A37" s="164" t="s">
        <v>70</v>
      </c>
      <c r="B37" s="165" t="s">
        <v>24</v>
      </c>
      <c r="C37" s="421">
        <v>469284.47366999998</v>
      </c>
      <c r="D37" s="421">
        <v>463809.29532999999</v>
      </c>
      <c r="E37" s="369">
        <f t="shared" si="0"/>
        <v>5475.178339999984</v>
      </c>
      <c r="F37" s="472">
        <f t="shared" si="1"/>
        <v>1.1804805110911799E-2</v>
      </c>
    </row>
    <row r="38" spans="1:6" ht="15" thickBot="1" x14ac:dyDescent="0.35">
      <c r="A38" s="166" t="s">
        <v>25</v>
      </c>
      <c r="B38" s="167" t="s">
        <v>26</v>
      </c>
      <c r="C38" s="422">
        <v>33568.453719999998</v>
      </c>
      <c r="D38" s="422">
        <v>14941</v>
      </c>
      <c r="E38" s="370">
        <f t="shared" si="0"/>
        <v>18627.453719999998</v>
      </c>
      <c r="F38" s="473">
        <f t="shared" si="1"/>
        <v>1.2467340686701023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6"/>
  <sheetViews>
    <sheetView showGridLines="0" zoomScaleNormal="100" workbookViewId="0"/>
  </sheetViews>
  <sheetFormatPr defaultColWidth="8.88671875" defaultRowHeight="14.4" x14ac:dyDescent="0.3"/>
  <cols>
    <col min="1" max="2" width="43" style="115" customWidth="1"/>
    <col min="3" max="3" width="12" style="115" customWidth="1"/>
    <col min="4" max="4" width="13.10937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5" x14ac:dyDescent="0.3">
      <c r="A2" s="79" t="s">
        <v>465</v>
      </c>
      <c r="B2" s="79" t="s">
        <v>136</v>
      </c>
    </row>
    <row r="3" spans="1:5" ht="14.4" customHeight="1" x14ac:dyDescent="0.3">
      <c r="A3" s="98"/>
      <c r="B3" s="173"/>
      <c r="C3" s="173">
        <f>'Pielikums Nr.10-11'!C3</f>
        <v>45291</v>
      </c>
      <c r="D3" s="173">
        <f>'Pielikums Nr.10-11'!D3</f>
        <v>44926</v>
      </c>
      <c r="E3" s="74"/>
    </row>
    <row r="4" spans="1:5" ht="14.4" customHeight="1" x14ac:dyDescent="0.3">
      <c r="A4" s="101"/>
      <c r="B4" s="174"/>
      <c r="C4" s="174" t="s">
        <v>104</v>
      </c>
      <c r="D4" s="174" t="s">
        <v>104</v>
      </c>
      <c r="E4" s="93"/>
    </row>
    <row r="5" spans="1:5" x14ac:dyDescent="0.3">
      <c r="A5" s="101" t="s">
        <v>466</v>
      </c>
      <c r="B5" s="21" t="s">
        <v>467</v>
      </c>
      <c r="C5" s="197">
        <v>2272259.44</v>
      </c>
      <c r="D5" s="197">
        <v>1015561</v>
      </c>
      <c r="E5" s="93"/>
    </row>
    <row r="6" spans="1:5" ht="14.4" customHeight="1" x14ac:dyDescent="0.3">
      <c r="A6" s="101" t="s">
        <v>468</v>
      </c>
      <c r="B6" s="101" t="s">
        <v>469</v>
      </c>
      <c r="C6" s="184">
        <v>2542896.81</v>
      </c>
      <c r="D6" s="184">
        <v>2814519</v>
      </c>
      <c r="E6" s="45"/>
    </row>
    <row r="7" spans="1:5" ht="14.4" customHeight="1" x14ac:dyDescent="0.3">
      <c r="A7" s="14" t="s">
        <v>470</v>
      </c>
      <c r="B7" s="14" t="s">
        <v>471</v>
      </c>
      <c r="C7" s="194">
        <v>1433</v>
      </c>
      <c r="D7" s="194">
        <v>665</v>
      </c>
      <c r="E7" s="45"/>
    </row>
    <row r="8" spans="1:5" ht="14.4" customHeight="1" x14ac:dyDescent="0.3">
      <c r="A8" s="249" t="s">
        <v>472</v>
      </c>
      <c r="B8" s="14" t="s">
        <v>473</v>
      </c>
      <c r="C8" s="194">
        <v>-138980</v>
      </c>
      <c r="D8" s="194">
        <v>-139810</v>
      </c>
      <c r="E8" s="45"/>
    </row>
    <row r="9" spans="1:5" ht="15" thickBot="1" x14ac:dyDescent="0.35">
      <c r="A9" s="36"/>
      <c r="B9" s="38"/>
      <c r="C9" s="260">
        <f>SUM(C5:C8)</f>
        <v>4677609.25</v>
      </c>
      <c r="D9" s="260">
        <f>SUM(D5:D8)</f>
        <v>3690935</v>
      </c>
      <c r="E9" s="45"/>
    </row>
    <row r="10" spans="1:5" ht="14.4" customHeight="1" thickTop="1" x14ac:dyDescent="0.3">
      <c r="A10" s="97"/>
      <c r="B10" s="97"/>
      <c r="C10" s="74"/>
      <c r="D10" s="74"/>
      <c r="E10" s="45"/>
    </row>
    <row r="11" spans="1:5" ht="28.8" x14ac:dyDescent="0.3">
      <c r="A11" s="28" t="s">
        <v>474</v>
      </c>
      <c r="B11" s="84" t="s">
        <v>473</v>
      </c>
      <c r="C11" s="110">
        <f>C3</f>
        <v>45291</v>
      </c>
      <c r="D11" s="110">
        <f>D3</f>
        <v>44926</v>
      </c>
      <c r="E11" s="45"/>
    </row>
    <row r="12" spans="1:5" ht="14.4" customHeight="1" x14ac:dyDescent="0.3">
      <c r="A12" s="11"/>
      <c r="B12" s="11"/>
      <c r="C12" s="174" t="s">
        <v>104</v>
      </c>
      <c r="D12" s="174" t="s">
        <v>104</v>
      </c>
      <c r="E12" s="45"/>
    </row>
    <row r="13" spans="1:5" ht="14.4" customHeight="1" x14ac:dyDescent="0.3">
      <c r="A13" s="99" t="s">
        <v>475</v>
      </c>
      <c r="B13" s="111" t="s">
        <v>476</v>
      </c>
      <c r="C13" s="197">
        <f>D15</f>
        <v>-139810</v>
      </c>
      <c r="D13" s="197">
        <v>-84223</v>
      </c>
      <c r="E13" s="45"/>
    </row>
    <row r="14" spans="1:5" ht="14.4" customHeight="1" x14ac:dyDescent="0.3">
      <c r="A14" s="18" t="s">
        <v>477</v>
      </c>
      <c r="B14" s="101" t="s">
        <v>478</v>
      </c>
      <c r="C14" s="184">
        <v>830</v>
      </c>
      <c r="D14" s="184">
        <v>-55587</v>
      </c>
      <c r="E14" s="45"/>
    </row>
    <row r="15" spans="1:5" ht="14.4" customHeight="1" thickBot="1" x14ac:dyDescent="0.35">
      <c r="A15" s="217" t="s">
        <v>479</v>
      </c>
      <c r="B15" s="218" t="s">
        <v>480</v>
      </c>
      <c r="C15" s="260">
        <f>C13+C14</f>
        <v>-138980</v>
      </c>
      <c r="D15" s="260">
        <f>D13+D14</f>
        <v>-139810</v>
      </c>
      <c r="E15" s="45"/>
    </row>
    <row r="16" spans="1:5" ht="14.4" customHeight="1" thickTop="1" x14ac:dyDescent="0.3">
      <c r="A16" s="97"/>
      <c r="B16" s="97"/>
      <c r="C16" s="74"/>
      <c r="D16" s="74"/>
      <c r="E16" s="45"/>
    </row>
    <row r="17" spans="1:5" ht="14.4" customHeight="1" x14ac:dyDescent="0.3">
      <c r="A17" s="79" t="s">
        <v>481</v>
      </c>
      <c r="B17" s="79" t="s">
        <v>138</v>
      </c>
      <c r="D17" s="93"/>
      <c r="E17" s="45"/>
    </row>
    <row r="18" spans="1:5" ht="14.4" customHeight="1" x14ac:dyDescent="0.3">
      <c r="A18" s="103"/>
      <c r="B18" s="104"/>
      <c r="C18" s="104">
        <f>C11</f>
        <v>45291</v>
      </c>
      <c r="D18" s="104">
        <f>D11</f>
        <v>44926</v>
      </c>
      <c r="E18" s="93"/>
    </row>
    <row r="19" spans="1:5" ht="14.4" customHeight="1" x14ac:dyDescent="0.3">
      <c r="A19" s="100"/>
      <c r="B19" s="174"/>
      <c r="C19" s="174" t="s">
        <v>104</v>
      </c>
      <c r="D19" s="174" t="s">
        <v>104</v>
      </c>
      <c r="E19" s="45"/>
    </row>
    <row r="20" spans="1:5" ht="14.4" customHeight="1" x14ac:dyDescent="0.3">
      <c r="A20" s="101" t="s">
        <v>482</v>
      </c>
      <c r="B20" s="101" t="s">
        <v>483</v>
      </c>
      <c r="C20" s="219">
        <v>6138523</v>
      </c>
      <c r="D20" s="1">
        <v>6767731</v>
      </c>
      <c r="E20" s="45"/>
    </row>
    <row r="21" spans="1:5" ht="14.4" customHeight="1" x14ac:dyDescent="0.3">
      <c r="A21" s="101" t="s">
        <v>484</v>
      </c>
      <c r="B21" s="101" t="s">
        <v>485</v>
      </c>
      <c r="C21" s="219">
        <v>5416596</v>
      </c>
      <c r="D21" s="1">
        <v>2826333</v>
      </c>
      <c r="E21" s="45"/>
    </row>
    <row r="22" spans="1:5" x14ac:dyDescent="0.3">
      <c r="A22" s="101" t="s">
        <v>486</v>
      </c>
      <c r="B22" s="101" t="s">
        <v>487</v>
      </c>
      <c r="C22" s="261">
        <v>0</v>
      </c>
      <c r="D22" s="1">
        <v>580939</v>
      </c>
      <c r="E22" s="45"/>
    </row>
    <row r="23" spans="1:5" x14ac:dyDescent="0.3">
      <c r="A23" s="101" t="s">
        <v>488</v>
      </c>
      <c r="B23" s="101" t="s">
        <v>489</v>
      </c>
      <c r="C23" s="261">
        <v>0</v>
      </c>
      <c r="D23" s="174">
        <v>1815</v>
      </c>
      <c r="E23" s="45"/>
    </row>
    <row r="24" spans="1:5" x14ac:dyDescent="0.3">
      <c r="A24" s="105"/>
      <c r="B24" s="105"/>
      <c r="C24" s="239">
        <f>SUM(C20:C23)</f>
        <v>11555119</v>
      </c>
      <c r="D24" s="239">
        <f>SUM(D20:D23)</f>
        <v>10176818</v>
      </c>
      <c r="E24" s="45"/>
    </row>
    <row r="25" spans="1:5" x14ac:dyDescent="0.3">
      <c r="A25" s="88" t="s">
        <v>490</v>
      </c>
      <c r="B25" s="316" t="s">
        <v>491</v>
      </c>
      <c r="C25" s="106"/>
      <c r="D25" s="106"/>
      <c r="E25" s="45"/>
    </row>
    <row r="26" spans="1:5" ht="14.4" customHeight="1" x14ac:dyDescent="0.3">
      <c r="A26" s="14" t="s">
        <v>492</v>
      </c>
      <c r="B26" s="14" t="s">
        <v>493</v>
      </c>
      <c r="C26" s="242">
        <v>0</v>
      </c>
      <c r="D26" s="242">
        <v>60489</v>
      </c>
    </row>
    <row r="27" spans="1:5" ht="14.4" customHeight="1" x14ac:dyDescent="0.3">
      <c r="A27" s="317"/>
      <c r="B27" s="317"/>
      <c r="C27" s="318">
        <f>C26</f>
        <v>0</v>
      </c>
      <c r="D27" s="318">
        <f>D26</f>
        <v>60489</v>
      </c>
    </row>
    <row r="28" spans="1:5" ht="31.2" customHeight="1" thickBot="1" x14ac:dyDescent="0.35">
      <c r="A28" s="361" t="s">
        <v>494</v>
      </c>
      <c r="B28" s="321" t="s">
        <v>495</v>
      </c>
      <c r="C28" s="319">
        <f>C24+C27</f>
        <v>11555119</v>
      </c>
      <c r="D28" s="319">
        <f>D24+D27</f>
        <v>10237307</v>
      </c>
    </row>
    <row r="29" spans="1:5" ht="14.4" customHeight="1" thickTop="1" x14ac:dyDescent="0.3">
      <c r="A29" s="96"/>
      <c r="B29" s="96"/>
      <c r="C29" s="13"/>
      <c r="D29" s="13"/>
    </row>
    <row r="30" spans="1:5" ht="14.4" customHeight="1" x14ac:dyDescent="0.3">
      <c r="A30" s="79" t="s">
        <v>496</v>
      </c>
      <c r="B30" s="79" t="s">
        <v>140</v>
      </c>
      <c r="D30" s="13"/>
    </row>
    <row r="31" spans="1:5" x14ac:dyDescent="0.3">
      <c r="A31" s="103"/>
      <c r="B31" s="104"/>
      <c r="C31" s="104">
        <f>C18</f>
        <v>45291</v>
      </c>
      <c r="D31" s="104">
        <f>D18</f>
        <v>44926</v>
      </c>
    </row>
    <row r="32" spans="1:5" x14ac:dyDescent="0.3">
      <c r="A32" s="100" t="s">
        <v>497</v>
      </c>
      <c r="B32" s="322" t="s">
        <v>498</v>
      </c>
      <c r="C32" s="174" t="s">
        <v>104</v>
      </c>
      <c r="D32" s="174" t="s">
        <v>104</v>
      </c>
      <c r="E32" s="45"/>
    </row>
    <row r="33" spans="1:5" x14ac:dyDescent="0.3">
      <c r="A33" s="101" t="s">
        <v>499</v>
      </c>
      <c r="B33" s="2" t="s">
        <v>500</v>
      </c>
      <c r="C33" s="1">
        <v>20400</v>
      </c>
      <c r="D33" s="1">
        <v>12253</v>
      </c>
      <c r="E33" s="53"/>
    </row>
    <row r="34" spans="1:5" x14ac:dyDescent="0.3">
      <c r="A34" s="100" t="s">
        <v>501</v>
      </c>
      <c r="B34" s="322" t="s">
        <v>502</v>
      </c>
      <c r="C34" s="179">
        <f>C33</f>
        <v>20400</v>
      </c>
      <c r="D34" s="179">
        <f>D33</f>
        <v>12253</v>
      </c>
      <c r="E34" s="53"/>
    </row>
    <row r="35" spans="1:5" x14ac:dyDescent="0.3">
      <c r="A35" s="101"/>
      <c r="B35" s="2"/>
      <c r="C35" s="1"/>
      <c r="D35" s="1"/>
      <c r="E35" s="53"/>
    </row>
    <row r="36" spans="1:5" x14ac:dyDescent="0.3">
      <c r="A36" s="322" t="s">
        <v>503</v>
      </c>
      <c r="B36" s="322" t="s">
        <v>504</v>
      </c>
      <c r="C36" s="1"/>
      <c r="D36" s="1"/>
      <c r="E36" s="53"/>
    </row>
    <row r="37" spans="1:5" x14ac:dyDescent="0.3">
      <c r="A37" s="101" t="s">
        <v>505</v>
      </c>
      <c r="B37" s="101" t="s">
        <v>506</v>
      </c>
      <c r="C37" s="1">
        <v>181590</v>
      </c>
      <c r="D37" s="1">
        <f>114195+11428</f>
        <v>125623</v>
      </c>
      <c r="E37" s="53"/>
    </row>
    <row r="38" spans="1:5" ht="28.8" x14ac:dyDescent="0.3">
      <c r="A38" s="2" t="s">
        <v>507</v>
      </c>
      <c r="B38" s="262" t="s">
        <v>508</v>
      </c>
      <c r="C38" s="261">
        <v>0</v>
      </c>
      <c r="D38" s="1">
        <v>2000000</v>
      </c>
      <c r="E38" s="53"/>
    </row>
    <row r="39" spans="1:5" x14ac:dyDescent="0.3">
      <c r="A39" s="101" t="s">
        <v>509</v>
      </c>
      <c r="B39" s="101" t="s">
        <v>510</v>
      </c>
      <c r="C39" s="1">
        <v>63170</v>
      </c>
      <c r="D39" s="1">
        <v>330030</v>
      </c>
    </row>
    <row r="40" spans="1:5" x14ac:dyDescent="0.3">
      <c r="A40" s="14" t="s">
        <v>511</v>
      </c>
      <c r="B40" s="14" t="s">
        <v>512</v>
      </c>
      <c r="C40" s="194">
        <v>0</v>
      </c>
      <c r="D40" s="194">
        <v>-11428</v>
      </c>
    </row>
    <row r="41" spans="1:5" x14ac:dyDescent="0.3">
      <c r="A41" s="322" t="s">
        <v>513</v>
      </c>
      <c r="B41" s="322" t="s">
        <v>514</v>
      </c>
      <c r="C41" s="285">
        <f>C37+C39+C40+C38</f>
        <v>244760</v>
      </c>
      <c r="D41" s="358">
        <f>D37+D39+D40+D38</f>
        <v>2444225</v>
      </c>
    </row>
    <row r="42" spans="1:5" ht="15" thickBot="1" x14ac:dyDescent="0.35">
      <c r="A42" s="363" t="s">
        <v>515</v>
      </c>
      <c r="B42" s="364" t="s">
        <v>516</v>
      </c>
      <c r="C42" s="38">
        <f>C34+C41</f>
        <v>265160</v>
      </c>
      <c r="D42" s="38">
        <f>D34+D41</f>
        <v>2456478</v>
      </c>
    </row>
    <row r="43" spans="1:5" ht="14.4" customHeight="1" thickTop="1" x14ac:dyDescent="0.3">
      <c r="A43" s="96"/>
      <c r="B43" s="96"/>
      <c r="C43" s="93"/>
      <c r="D43" s="96"/>
    </row>
    <row r="44" spans="1:5" ht="14.4" customHeight="1" x14ac:dyDescent="0.3">
      <c r="A44" s="79" t="s">
        <v>517</v>
      </c>
      <c r="B44" s="79" t="s">
        <v>142</v>
      </c>
    </row>
    <row r="45" spans="1:5" ht="14.4" customHeight="1" x14ac:dyDescent="0.3">
      <c r="A45" s="103"/>
      <c r="B45" s="104"/>
      <c r="C45" s="104">
        <f>C31</f>
        <v>45291</v>
      </c>
      <c r="D45" s="104">
        <f>D31</f>
        <v>44926</v>
      </c>
    </row>
    <row r="46" spans="1:5" ht="14.4" customHeight="1" x14ac:dyDescent="0.3">
      <c r="A46" s="42"/>
      <c r="B46" s="108"/>
      <c r="C46" s="108" t="s">
        <v>104</v>
      </c>
      <c r="D46" s="13" t="s">
        <v>104</v>
      </c>
    </row>
    <row r="47" spans="1:5" ht="14.4" customHeight="1" x14ac:dyDescent="0.3">
      <c r="A47" s="20" t="s">
        <v>518</v>
      </c>
      <c r="B47" s="28" t="s">
        <v>519</v>
      </c>
      <c r="C47" s="28"/>
      <c r="D47" s="28"/>
      <c r="E47" s="45"/>
    </row>
    <row r="48" spans="1:5" ht="43.2" x14ac:dyDescent="0.3">
      <c r="A48" s="409" t="s">
        <v>520</v>
      </c>
      <c r="B48" s="49" t="s">
        <v>521</v>
      </c>
      <c r="C48" s="194">
        <v>0</v>
      </c>
      <c r="D48" s="45">
        <v>1007864.77</v>
      </c>
      <c r="E48" s="45"/>
    </row>
    <row r="49" spans="1:5" ht="14.4" customHeight="1" x14ac:dyDescent="0.3">
      <c r="A49" s="20" t="s">
        <v>522</v>
      </c>
      <c r="B49" s="20" t="s">
        <v>523</v>
      </c>
      <c r="C49" s="411">
        <v>0</v>
      </c>
      <c r="D49" s="183">
        <f>D48</f>
        <v>1007864.77</v>
      </c>
      <c r="E49" s="45"/>
    </row>
    <row r="50" spans="1:5" ht="14.4" customHeight="1" x14ac:dyDescent="0.3">
      <c r="A50" s="20" t="s">
        <v>524</v>
      </c>
      <c r="B50" s="20" t="s">
        <v>525</v>
      </c>
      <c r="C50" s="244"/>
      <c r="D50" s="7"/>
    </row>
    <row r="51" spans="1:5" ht="43.2" x14ac:dyDescent="0.3">
      <c r="A51" s="409" t="s">
        <v>520</v>
      </c>
      <c r="B51" s="291" t="s">
        <v>521</v>
      </c>
      <c r="C51" s="194">
        <v>0</v>
      </c>
      <c r="D51" s="1">
        <v>100786</v>
      </c>
    </row>
    <row r="52" spans="1:5" ht="14.4" customHeight="1" x14ac:dyDescent="0.3">
      <c r="A52" s="101" t="s">
        <v>526</v>
      </c>
      <c r="B52" s="101" t="s">
        <v>527</v>
      </c>
      <c r="C52" s="219">
        <v>481344</v>
      </c>
      <c r="D52" s="1">
        <v>232916</v>
      </c>
    </row>
    <row r="53" spans="1:5" ht="14.4" customHeight="1" x14ac:dyDescent="0.3">
      <c r="A53" s="101" t="s">
        <v>528</v>
      </c>
      <c r="B53" s="101" t="s">
        <v>529</v>
      </c>
      <c r="C53" s="219">
        <v>78924.67</v>
      </c>
      <c r="D53" s="1">
        <v>75993.100000000006</v>
      </c>
    </row>
    <row r="54" spans="1:5" ht="14.4" customHeight="1" x14ac:dyDescent="0.3">
      <c r="A54" s="14" t="s">
        <v>530</v>
      </c>
      <c r="B54" s="14" t="s">
        <v>531</v>
      </c>
      <c r="C54" s="237">
        <v>8824.23</v>
      </c>
      <c r="D54" s="178">
        <v>9933.2800000000007</v>
      </c>
    </row>
    <row r="55" spans="1:5" ht="14.4" customHeight="1" x14ac:dyDescent="0.3">
      <c r="A55" s="67" t="s">
        <v>532</v>
      </c>
      <c r="B55" s="67" t="s">
        <v>533</v>
      </c>
      <c r="C55" s="238">
        <v>71132.97</v>
      </c>
      <c r="D55" s="182">
        <v>60447.05</v>
      </c>
    </row>
    <row r="56" spans="1:5" ht="14.4" customHeight="1" x14ac:dyDescent="0.3">
      <c r="A56" s="102" t="s">
        <v>534</v>
      </c>
      <c r="B56" s="102" t="s">
        <v>535</v>
      </c>
      <c r="C56" s="239">
        <f>SUM(C51:C55)</f>
        <v>640225.87</v>
      </c>
      <c r="D56" s="239">
        <f>SUM(D51:D55)</f>
        <v>480075.43</v>
      </c>
    </row>
    <row r="57" spans="1:5" ht="15" thickBot="1" x14ac:dyDescent="0.35">
      <c r="A57" s="36" t="s">
        <v>536</v>
      </c>
      <c r="B57" s="36" t="s">
        <v>537</v>
      </c>
      <c r="C57" s="220">
        <f>C49+C56</f>
        <v>640225.87</v>
      </c>
      <c r="D57" s="220">
        <f>D49+D56</f>
        <v>1487940.2</v>
      </c>
    </row>
    <row r="58" spans="1:5" ht="15" thickTop="1" x14ac:dyDescent="0.3"/>
    <row r="59" spans="1:5" x14ac:dyDescent="0.3">
      <c r="B59" s="82"/>
    </row>
    <row r="60" spans="1:5" x14ac:dyDescent="0.3">
      <c r="A60" s="82"/>
      <c r="B60" s="43"/>
    </row>
    <row r="61" spans="1:5" x14ac:dyDescent="0.3">
      <c r="A61" s="42"/>
      <c r="B61" s="93"/>
      <c r="C61" s="43"/>
      <c r="D61" s="43"/>
    </row>
    <row r="62" spans="1:5" x14ac:dyDescent="0.3">
      <c r="A62" s="96"/>
      <c r="B62" s="49"/>
      <c r="C62" s="93"/>
      <c r="D62" s="93"/>
    </row>
    <row r="63" spans="1:5" x14ac:dyDescent="0.3">
      <c r="A63" s="96"/>
      <c r="B63" s="96"/>
      <c r="C63" s="45"/>
      <c r="D63" s="45"/>
    </row>
    <row r="64" spans="1:5" x14ac:dyDescent="0.3">
      <c r="A64" s="96"/>
      <c r="B64" s="96"/>
      <c r="C64" s="45"/>
      <c r="D64" s="93"/>
    </row>
    <row r="65" spans="1:4" x14ac:dyDescent="0.3">
      <c r="A65" s="96"/>
      <c r="B65" s="46"/>
      <c r="C65" s="93"/>
      <c r="D65" s="93"/>
    </row>
    <row r="66" spans="1:4" x14ac:dyDescent="0.3">
      <c r="A66" s="97"/>
      <c r="C66" s="46"/>
      <c r="D66" s="4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147"/>
  <sheetViews>
    <sheetView showGridLines="0" zoomScaleNormal="100" workbookViewId="0"/>
  </sheetViews>
  <sheetFormatPr defaultColWidth="8.88671875" defaultRowHeight="14.4" x14ac:dyDescent="0.3"/>
  <cols>
    <col min="1" max="1" width="43" style="115" customWidth="1"/>
    <col min="2" max="2" width="44.6640625" style="115" customWidth="1"/>
    <col min="3" max="3" width="16.109375" style="115" customWidth="1"/>
    <col min="4" max="4" width="17.5546875" style="115" customWidth="1"/>
    <col min="5" max="5" width="12.109375" style="115" bestFit="1" customWidth="1"/>
    <col min="6" max="6" width="15.44140625" style="115" customWidth="1"/>
    <col min="7" max="16384" width="8.88671875" style="115"/>
  </cols>
  <sheetData>
    <row r="1" spans="1:6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6" x14ac:dyDescent="0.3">
      <c r="A2" s="79" t="s">
        <v>538</v>
      </c>
      <c r="B2" s="79" t="s">
        <v>158</v>
      </c>
    </row>
    <row r="3" spans="1:6" ht="14.4" customHeight="1" x14ac:dyDescent="0.3">
      <c r="A3" s="103"/>
      <c r="B3" s="103"/>
      <c r="C3" s="114">
        <f>'Pielikumi Nr.12-15'!C3</f>
        <v>45291</v>
      </c>
      <c r="D3" s="114">
        <f>'Pielikumi Nr.12-15'!D3</f>
        <v>44926</v>
      </c>
      <c r="E3" s="74"/>
    </row>
    <row r="4" spans="1:6" ht="14.4" customHeight="1" x14ac:dyDescent="0.3">
      <c r="A4" s="100"/>
      <c r="B4" s="101"/>
      <c r="C4" s="174" t="s">
        <v>104</v>
      </c>
      <c r="D4" s="174" t="s">
        <v>104</v>
      </c>
      <c r="E4" s="93"/>
    </row>
    <row r="5" spans="1:6" x14ac:dyDescent="0.3">
      <c r="A5" s="101" t="s">
        <v>539</v>
      </c>
      <c r="B5" s="21" t="s">
        <v>540</v>
      </c>
      <c r="C5" s="197">
        <v>163915290.59999999</v>
      </c>
      <c r="D5" s="197">
        <v>183254683</v>
      </c>
      <c r="E5" s="93"/>
    </row>
    <row r="6" spans="1:6" x14ac:dyDescent="0.3">
      <c r="A6" s="14" t="s">
        <v>541</v>
      </c>
      <c r="B6" s="14" t="s">
        <v>542</v>
      </c>
      <c r="C6" s="194">
        <v>88378.989999999991</v>
      </c>
      <c r="D6" s="194">
        <v>58899</v>
      </c>
      <c r="E6" s="45"/>
    </row>
    <row r="7" spans="1:6" ht="14.4" customHeight="1" x14ac:dyDescent="0.3">
      <c r="A7" s="67" t="s">
        <v>543</v>
      </c>
      <c r="B7" s="67" t="s">
        <v>544</v>
      </c>
      <c r="C7" s="196">
        <v>24647260</v>
      </c>
      <c r="D7" s="196">
        <v>24647260</v>
      </c>
      <c r="E7" s="45"/>
    </row>
    <row r="8" spans="1:6" ht="15" thickBot="1" x14ac:dyDescent="0.35">
      <c r="A8" s="107"/>
      <c r="B8" s="109"/>
      <c r="C8" s="260">
        <f>SUM(C5:C7)</f>
        <v>188650929.59</v>
      </c>
      <c r="D8" s="260">
        <f>SUM(D5:D7)</f>
        <v>207960842</v>
      </c>
      <c r="E8" s="45"/>
    </row>
    <row r="9" spans="1:6" ht="15" thickTop="1" x14ac:dyDescent="0.3">
      <c r="A9" s="262"/>
      <c r="B9" s="263"/>
      <c r="C9" s="205"/>
      <c r="D9" s="205"/>
      <c r="E9" s="45"/>
    </row>
    <row r="10" spans="1:6" ht="57.6" x14ac:dyDescent="0.3">
      <c r="A10" s="475" t="s">
        <v>545</v>
      </c>
      <c r="B10" s="475" t="s">
        <v>546</v>
      </c>
      <c r="C10" s="265" t="s">
        <v>547</v>
      </c>
      <c r="D10" s="265" t="s">
        <v>548</v>
      </c>
      <c r="E10" s="45"/>
    </row>
    <row r="11" spans="1:6" ht="58.2" customHeight="1" x14ac:dyDescent="0.3">
      <c r="A11" s="475"/>
      <c r="B11" s="475"/>
      <c r="C11" s="265" t="s">
        <v>549</v>
      </c>
      <c r="D11" s="265" t="s">
        <v>550</v>
      </c>
      <c r="E11" s="205"/>
      <c r="F11" s="45"/>
    </row>
    <row r="12" spans="1:6" x14ac:dyDescent="0.3">
      <c r="A12" s="42"/>
      <c r="B12" s="42"/>
      <c r="C12" s="266" t="s">
        <v>104</v>
      </c>
      <c r="D12" s="267" t="s">
        <v>104</v>
      </c>
      <c r="E12" s="205"/>
      <c r="F12" s="45"/>
    </row>
    <row r="13" spans="1:6" x14ac:dyDescent="0.3">
      <c r="A13" s="264" t="s">
        <v>551</v>
      </c>
      <c r="B13" s="264" t="s">
        <v>552</v>
      </c>
      <c r="C13" s="268">
        <v>191583804</v>
      </c>
      <c r="D13" s="269">
        <v>-146</v>
      </c>
      <c r="E13" s="205"/>
      <c r="F13" s="45"/>
    </row>
    <row r="14" spans="1:6" x14ac:dyDescent="0.3">
      <c r="A14" s="49" t="s">
        <v>553</v>
      </c>
      <c r="B14" s="49" t="s">
        <v>554</v>
      </c>
      <c r="C14" s="270">
        <v>0</v>
      </c>
      <c r="D14" s="208">
        <v>59045</v>
      </c>
      <c r="E14" s="205"/>
      <c r="F14" s="45"/>
    </row>
    <row r="15" spans="1:6" ht="43.2" x14ac:dyDescent="0.3">
      <c r="A15" s="49" t="s">
        <v>555</v>
      </c>
      <c r="B15" s="262" t="s">
        <v>556</v>
      </c>
      <c r="C15" s="270">
        <v>-7407875</v>
      </c>
      <c r="D15" s="208">
        <v>0</v>
      </c>
      <c r="E15" s="205"/>
      <c r="F15" s="45"/>
    </row>
    <row r="16" spans="1:6" ht="28.8" x14ac:dyDescent="0.3">
      <c r="A16" s="49" t="s">
        <v>557</v>
      </c>
      <c r="B16" s="49" t="s">
        <v>558</v>
      </c>
      <c r="C16" s="270">
        <v>-921246</v>
      </c>
      <c r="D16" s="208">
        <v>0</v>
      </c>
      <c r="E16" s="205"/>
      <c r="F16" s="45"/>
    </row>
    <row r="17" spans="1:6" x14ac:dyDescent="0.3">
      <c r="A17" s="102" t="s">
        <v>559</v>
      </c>
      <c r="B17" s="102" t="s">
        <v>560</v>
      </c>
      <c r="C17" s="195">
        <f>SUM(C13:C16)</f>
        <v>183254683</v>
      </c>
      <c r="D17" s="195">
        <f>SUM(D13:D16)</f>
        <v>58899</v>
      </c>
      <c r="E17" s="205"/>
      <c r="F17" s="45"/>
    </row>
    <row r="18" spans="1:6" x14ac:dyDescent="0.3">
      <c r="A18" s="49" t="s">
        <v>553</v>
      </c>
      <c r="B18" s="49" t="s">
        <v>554</v>
      </c>
      <c r="C18" s="208"/>
      <c r="D18" s="208">
        <v>29479.829999999987</v>
      </c>
      <c r="E18" s="205"/>
      <c r="F18" s="45"/>
    </row>
    <row r="19" spans="1:6" ht="43.2" x14ac:dyDescent="0.3">
      <c r="A19" s="49" t="s">
        <v>555</v>
      </c>
      <c r="B19" s="262" t="s">
        <v>556</v>
      </c>
      <c r="C19" s="208">
        <v>-7048351</v>
      </c>
      <c r="D19" s="208" t="s">
        <v>561</v>
      </c>
      <c r="E19" s="205"/>
      <c r="F19" s="45"/>
    </row>
    <row r="20" spans="1:6" ht="28.8" x14ac:dyDescent="0.3">
      <c r="A20" s="49" t="s">
        <v>743</v>
      </c>
      <c r="B20" s="49" t="s">
        <v>744</v>
      </c>
      <c r="C20" s="270">
        <v>-11742677</v>
      </c>
      <c r="D20" s="208"/>
      <c r="E20" s="205"/>
      <c r="F20" s="45"/>
    </row>
    <row r="21" spans="1:6" ht="28.8" x14ac:dyDescent="0.3">
      <c r="A21" s="49" t="s">
        <v>557</v>
      </c>
      <c r="B21" s="49" t="s">
        <v>558</v>
      </c>
      <c r="C21" s="270">
        <v>-548364</v>
      </c>
      <c r="D21" s="208"/>
      <c r="E21" s="205"/>
      <c r="F21" s="45"/>
    </row>
    <row r="22" spans="1:6" ht="15" thickBot="1" x14ac:dyDescent="0.35">
      <c r="A22" s="83" t="s">
        <v>562</v>
      </c>
      <c r="B22" s="83" t="s">
        <v>563</v>
      </c>
      <c r="C22" s="193">
        <f>SUM(C17:C21)</f>
        <v>163915291</v>
      </c>
      <c r="D22" s="193">
        <f>SUM(D17:D21)</f>
        <v>88378.829999999987</v>
      </c>
      <c r="E22" s="205"/>
      <c r="F22" s="45"/>
    </row>
    <row r="23" spans="1:6" ht="15" thickTop="1" x14ac:dyDescent="0.3">
      <c r="A23" s="262"/>
      <c r="B23" s="263"/>
      <c r="C23" s="205"/>
      <c r="D23" s="205"/>
      <c r="E23" s="45"/>
    </row>
    <row r="24" spans="1:6" ht="14.4" customHeight="1" x14ac:dyDescent="0.3">
      <c r="A24" s="79" t="s">
        <v>564</v>
      </c>
      <c r="B24" s="82" t="s">
        <v>168</v>
      </c>
      <c r="E24" s="45"/>
    </row>
    <row r="25" spans="1:6" ht="14.4" customHeight="1" x14ac:dyDescent="0.3">
      <c r="A25" s="103"/>
      <c r="B25" s="173"/>
      <c r="C25" s="114">
        <f>C3</f>
        <v>45291</v>
      </c>
      <c r="D25" s="114">
        <f>D3</f>
        <v>44926</v>
      </c>
      <c r="E25" s="93"/>
    </row>
    <row r="26" spans="1:6" ht="14.4" customHeight="1" x14ac:dyDescent="0.3">
      <c r="A26" s="101"/>
      <c r="B26" s="174"/>
      <c r="C26" s="174" t="s">
        <v>104</v>
      </c>
      <c r="D26" s="174" t="s">
        <v>104</v>
      </c>
      <c r="E26" s="45"/>
    </row>
    <row r="27" spans="1:6" ht="14.4" customHeight="1" x14ac:dyDescent="0.3">
      <c r="A27" s="101" t="s">
        <v>565</v>
      </c>
      <c r="B27" s="115" t="s">
        <v>566</v>
      </c>
      <c r="C27" s="177">
        <v>26070873.93</v>
      </c>
      <c r="D27" s="177">
        <v>24957748</v>
      </c>
      <c r="E27" s="45"/>
    </row>
    <row r="28" spans="1:6" s="157" customFormat="1" ht="14.4" customHeight="1" x14ac:dyDescent="0.3">
      <c r="A28" s="347" t="s">
        <v>518</v>
      </c>
      <c r="B28" s="348" t="s">
        <v>567</v>
      </c>
      <c r="C28" s="349">
        <f>C27</f>
        <v>26070873.93</v>
      </c>
      <c r="D28" s="349">
        <v>24957748</v>
      </c>
      <c r="E28" s="46"/>
    </row>
    <row r="29" spans="1:6" ht="14.4" customHeight="1" x14ac:dyDescent="0.3">
      <c r="A29" s="67" t="s">
        <v>568</v>
      </c>
      <c r="B29" s="101" t="s">
        <v>569</v>
      </c>
      <c r="C29" s="178">
        <v>4654</v>
      </c>
      <c r="D29" s="32">
        <v>4654</v>
      </c>
      <c r="E29" s="45"/>
    </row>
    <row r="30" spans="1:6" ht="14.4" customHeight="1" x14ac:dyDescent="0.3">
      <c r="A30" s="101" t="s">
        <v>570</v>
      </c>
      <c r="B30" s="101" t="s">
        <v>571</v>
      </c>
      <c r="C30" s="271">
        <v>969829</v>
      </c>
      <c r="D30" s="182">
        <v>762681</v>
      </c>
      <c r="E30" s="45"/>
    </row>
    <row r="31" spans="1:6" x14ac:dyDescent="0.3">
      <c r="A31" s="14" t="s">
        <v>572</v>
      </c>
      <c r="B31" s="14" t="s">
        <v>573</v>
      </c>
      <c r="C31" s="197">
        <v>4475</v>
      </c>
      <c r="D31" s="208">
        <v>0</v>
      </c>
      <c r="E31" s="45"/>
    </row>
    <row r="32" spans="1:6" s="157" customFormat="1" x14ac:dyDescent="0.3">
      <c r="A32" s="347" t="s">
        <v>524</v>
      </c>
      <c r="B32" s="348" t="s">
        <v>574</v>
      </c>
      <c r="C32" s="349">
        <f>SUM(C29:C31)</f>
        <v>978958</v>
      </c>
      <c r="D32" s="349">
        <f>SUM(D29:D31)</f>
        <v>767335</v>
      </c>
      <c r="E32" s="46"/>
    </row>
    <row r="33" spans="1:6" ht="15" thickBot="1" x14ac:dyDescent="0.35">
      <c r="A33" s="5" t="s">
        <v>575</v>
      </c>
      <c r="B33" s="362" t="s">
        <v>576</v>
      </c>
      <c r="C33" s="81">
        <f>C28+C32</f>
        <v>27049831.93</v>
      </c>
      <c r="D33" s="81">
        <f>D28+D32</f>
        <v>25725083</v>
      </c>
      <c r="E33" s="45"/>
    </row>
    <row r="34" spans="1:6" ht="15" thickTop="1" x14ac:dyDescent="0.3">
      <c r="A34" s="112"/>
      <c r="E34" s="45"/>
    </row>
    <row r="35" spans="1:6" ht="28.8" x14ac:dyDescent="0.3">
      <c r="A35" s="28" t="s">
        <v>577</v>
      </c>
      <c r="B35" s="28" t="s">
        <v>578</v>
      </c>
      <c r="C35" s="114">
        <f>C25</f>
        <v>45291</v>
      </c>
      <c r="D35" s="114">
        <f>D25</f>
        <v>44926</v>
      </c>
      <c r="E35" s="45"/>
    </row>
    <row r="36" spans="1:6" x14ac:dyDescent="0.3">
      <c r="A36" s="100"/>
      <c r="B36" s="100"/>
      <c r="C36" s="174" t="s">
        <v>104</v>
      </c>
      <c r="D36" s="174" t="s">
        <v>104</v>
      </c>
    </row>
    <row r="37" spans="1:6" s="157" customFormat="1" x14ac:dyDescent="0.3">
      <c r="A37" s="33" t="s">
        <v>435</v>
      </c>
      <c r="B37" s="33" t="s">
        <v>579</v>
      </c>
      <c r="C37" s="286">
        <f>D41</f>
        <v>25725083</v>
      </c>
      <c r="D37" s="286">
        <v>18695663</v>
      </c>
    </row>
    <row r="38" spans="1:6" ht="14.4" customHeight="1" x14ac:dyDescent="0.3">
      <c r="A38" s="101" t="s">
        <v>580</v>
      </c>
      <c r="B38" s="101" t="s">
        <v>581</v>
      </c>
      <c r="C38" s="184">
        <v>2141164.33</v>
      </c>
      <c r="D38" s="184">
        <v>7643940</v>
      </c>
    </row>
    <row r="39" spans="1:6" ht="28.8" x14ac:dyDescent="0.3">
      <c r="A39" s="21" t="s">
        <v>742</v>
      </c>
      <c r="B39" s="324" t="s">
        <v>582</v>
      </c>
      <c r="C39" s="184">
        <v>4475</v>
      </c>
      <c r="D39" s="184">
        <v>0</v>
      </c>
    </row>
    <row r="40" spans="1:6" ht="28.8" x14ac:dyDescent="0.3">
      <c r="A40" s="14" t="s">
        <v>583</v>
      </c>
      <c r="B40" s="314" t="s">
        <v>584</v>
      </c>
      <c r="C40" s="194">
        <v>-820890</v>
      </c>
      <c r="D40" s="194">
        <v>-614520</v>
      </c>
    </row>
    <row r="41" spans="1:6" ht="14.4" customHeight="1" thickBot="1" x14ac:dyDescent="0.35">
      <c r="A41" s="36" t="s">
        <v>441</v>
      </c>
      <c r="B41" s="36" t="s">
        <v>442</v>
      </c>
      <c r="C41" s="260">
        <f>SUM(C37:C40)</f>
        <v>27049832.329999998</v>
      </c>
      <c r="D41" s="260">
        <f>SUM(D37:D40)</f>
        <v>25725083</v>
      </c>
    </row>
    <row r="42" spans="1:6" ht="14.4" customHeight="1" thickTop="1" x14ac:dyDescent="0.3">
      <c r="A42" s="96"/>
      <c r="B42" s="96"/>
      <c r="C42" s="13"/>
      <c r="D42" s="13"/>
    </row>
    <row r="43" spans="1:6" ht="28.8" x14ac:dyDescent="0.3">
      <c r="A43" s="28" t="s">
        <v>585</v>
      </c>
      <c r="B43" s="28" t="s">
        <v>586</v>
      </c>
      <c r="C43" s="114">
        <f>C35</f>
        <v>45291</v>
      </c>
      <c r="D43" s="114">
        <f>D35</f>
        <v>44926</v>
      </c>
      <c r="E43" s="45"/>
    </row>
    <row r="44" spans="1:6" x14ac:dyDescent="0.3">
      <c r="A44" s="100"/>
      <c r="B44" s="100"/>
      <c r="C44" s="174" t="s">
        <v>104</v>
      </c>
      <c r="D44" s="174" t="s">
        <v>104</v>
      </c>
    </row>
    <row r="45" spans="1:6" s="157" customFormat="1" x14ac:dyDescent="0.3">
      <c r="A45" s="33" t="s">
        <v>435</v>
      </c>
      <c r="B45" s="33" t="s">
        <v>579</v>
      </c>
      <c r="C45" s="286">
        <f>D48</f>
        <v>0</v>
      </c>
      <c r="D45" s="286">
        <v>237284</v>
      </c>
    </row>
    <row r="46" spans="1:6" ht="14.4" customHeight="1" x14ac:dyDescent="0.3">
      <c r="A46" s="101" t="s">
        <v>587</v>
      </c>
      <c r="B46" s="101" t="s">
        <v>588</v>
      </c>
      <c r="C46" s="184">
        <v>12305</v>
      </c>
      <c r="D46" s="184">
        <v>0</v>
      </c>
    </row>
    <row r="47" spans="1:6" ht="28.8" x14ac:dyDescent="0.3">
      <c r="A47" s="313" t="s">
        <v>589</v>
      </c>
      <c r="B47" s="18" t="s">
        <v>590</v>
      </c>
      <c r="C47" s="228">
        <v>-7830</v>
      </c>
      <c r="D47" s="228">
        <v>-237284</v>
      </c>
      <c r="E47"/>
      <c r="F47"/>
    </row>
    <row r="48" spans="1:6" ht="14.4" customHeight="1" thickBot="1" x14ac:dyDescent="0.35">
      <c r="A48" s="36" t="s">
        <v>441</v>
      </c>
      <c r="B48" s="36" t="s">
        <v>442</v>
      </c>
      <c r="C48" s="260">
        <f>SUM(C45:C47)</f>
        <v>4475</v>
      </c>
      <c r="D48" s="260">
        <f>SUM(D45:D47)</f>
        <v>0</v>
      </c>
    </row>
    <row r="49" spans="1:5" ht="14.4" customHeight="1" thickTop="1" x14ac:dyDescent="0.3">
      <c r="A49" s="97"/>
      <c r="B49" s="97"/>
      <c r="C49" s="205"/>
      <c r="D49" s="205"/>
    </row>
    <row r="50" spans="1:5" ht="14.4" customHeight="1" x14ac:dyDescent="0.3">
      <c r="A50" s="79" t="s">
        <v>591</v>
      </c>
      <c r="B50" s="79" t="s">
        <v>170</v>
      </c>
      <c r="C50" s="13"/>
      <c r="D50" s="13"/>
    </row>
    <row r="51" spans="1:5" ht="14.4" customHeight="1" x14ac:dyDescent="0.3">
      <c r="A51" s="103"/>
      <c r="B51" s="103"/>
      <c r="C51" s="104">
        <f>C43</f>
        <v>45291</v>
      </c>
      <c r="D51" s="104">
        <f>D43</f>
        <v>44926</v>
      </c>
      <c r="E51" s="13"/>
    </row>
    <row r="52" spans="1:5" ht="14.4" customHeight="1" x14ac:dyDescent="0.3">
      <c r="A52" s="100"/>
      <c r="B52" s="100"/>
      <c r="C52" s="174" t="s">
        <v>104</v>
      </c>
      <c r="D52" s="174" t="s">
        <v>104</v>
      </c>
      <c r="E52" s="13"/>
    </row>
    <row r="53" spans="1:5" ht="14.4" customHeight="1" x14ac:dyDescent="0.3">
      <c r="A53" s="101" t="s">
        <v>592</v>
      </c>
      <c r="B53" s="2" t="s">
        <v>593</v>
      </c>
      <c r="C53" s="1">
        <v>1097224.08</v>
      </c>
      <c r="D53" s="1">
        <v>1099387</v>
      </c>
      <c r="E53" s="13"/>
    </row>
    <row r="54" spans="1:5" ht="28.8" x14ac:dyDescent="0.3">
      <c r="A54" s="101" t="s">
        <v>594</v>
      </c>
      <c r="B54" s="101" t="s">
        <v>595</v>
      </c>
      <c r="C54" s="1">
        <v>234253</v>
      </c>
      <c r="D54" s="1">
        <v>252381</v>
      </c>
      <c r="E54" s="13"/>
    </row>
    <row r="55" spans="1:5" ht="14.4" customHeight="1" thickBot="1" x14ac:dyDescent="0.35">
      <c r="A55" s="107"/>
      <c r="B55" s="107"/>
      <c r="C55" s="109">
        <f>SUM(C53:C54)</f>
        <v>1331477.08</v>
      </c>
      <c r="D55" s="109">
        <f>SUM(D53:D54)</f>
        <v>1351768</v>
      </c>
      <c r="E55" s="13"/>
    </row>
    <row r="56" spans="1:5" ht="14.4" customHeight="1" thickTop="1" x14ac:dyDescent="0.3">
      <c r="A56" s="262"/>
      <c r="B56" s="262"/>
      <c r="C56" s="263"/>
      <c r="D56" s="46"/>
      <c r="E56" s="13"/>
    </row>
    <row r="57" spans="1:5" ht="14.4" customHeight="1" x14ac:dyDescent="0.3">
      <c r="A57" s="103"/>
      <c r="B57" s="273"/>
      <c r="C57" s="173">
        <f>C51</f>
        <v>45291</v>
      </c>
      <c r="D57" s="173">
        <f>D51</f>
        <v>44926</v>
      </c>
    </row>
    <row r="58" spans="1:5" ht="14.4" customHeight="1" x14ac:dyDescent="0.3">
      <c r="A58" s="101" t="s">
        <v>596</v>
      </c>
      <c r="B58" s="276" t="s">
        <v>597</v>
      </c>
      <c r="C58" s="184">
        <f>D62</f>
        <v>1351768</v>
      </c>
      <c r="D58" s="184">
        <v>1374135</v>
      </c>
    </row>
    <row r="59" spans="1:5" ht="14.4" customHeight="1" x14ac:dyDescent="0.3">
      <c r="A59" s="101" t="s">
        <v>598</v>
      </c>
      <c r="B59" s="276" t="s">
        <v>599</v>
      </c>
      <c r="C59" s="184">
        <v>164245</v>
      </c>
      <c r="D59" s="184">
        <v>136225</v>
      </c>
    </row>
    <row r="60" spans="1:5" ht="14.4" customHeight="1" x14ac:dyDescent="0.3">
      <c r="A60" s="101" t="s">
        <v>600</v>
      </c>
      <c r="B60" s="276" t="s">
        <v>601</v>
      </c>
      <c r="C60" s="184">
        <v>-155056</v>
      </c>
      <c r="D60" s="184">
        <v>-99547</v>
      </c>
    </row>
    <row r="61" spans="1:5" ht="42" customHeight="1" x14ac:dyDescent="0.3">
      <c r="A61" s="101" t="s">
        <v>602</v>
      </c>
      <c r="B61" s="101" t="s">
        <v>603</v>
      </c>
      <c r="C61" s="184">
        <v>-29480</v>
      </c>
      <c r="D61" s="184">
        <v>-59045</v>
      </c>
    </row>
    <row r="62" spans="1:5" ht="14.4" customHeight="1" thickBot="1" x14ac:dyDescent="0.35">
      <c r="A62" s="36" t="s">
        <v>604</v>
      </c>
      <c r="B62" s="277" t="s">
        <v>605</v>
      </c>
      <c r="C62" s="260">
        <f>SUM(C58:C61)</f>
        <v>1331477</v>
      </c>
      <c r="D62" s="260">
        <f>SUM(D58:D61)</f>
        <v>1351768</v>
      </c>
    </row>
    <row r="63" spans="1:5" ht="14.4" customHeight="1" thickTop="1" x14ac:dyDescent="0.3">
      <c r="A63" s="97"/>
      <c r="B63" s="49"/>
      <c r="C63" s="205"/>
      <c r="D63" s="205"/>
    </row>
    <row r="64" spans="1:5" x14ac:dyDescent="0.3">
      <c r="A64" s="79" t="s">
        <v>606</v>
      </c>
      <c r="B64" s="82" t="s">
        <v>607</v>
      </c>
      <c r="D64" s="93"/>
      <c r="E64" s="45"/>
    </row>
    <row r="65" spans="1:5" x14ac:dyDescent="0.3">
      <c r="A65" s="103"/>
      <c r="B65" s="104"/>
      <c r="C65" s="114">
        <f>C57</f>
        <v>45291</v>
      </c>
      <c r="D65" s="114">
        <f>D57</f>
        <v>44926</v>
      </c>
      <c r="E65" s="53"/>
    </row>
    <row r="66" spans="1:5" x14ac:dyDescent="0.3">
      <c r="A66" s="100"/>
      <c r="B66" s="174"/>
      <c r="C66" s="174" t="s">
        <v>104</v>
      </c>
      <c r="D66" s="174" t="s">
        <v>104</v>
      </c>
      <c r="E66" s="53"/>
    </row>
    <row r="67" spans="1:5" x14ac:dyDescent="0.3">
      <c r="A67" s="101" t="s">
        <v>608</v>
      </c>
      <c r="B67" s="2" t="s">
        <v>609</v>
      </c>
      <c r="C67" s="184">
        <v>65568897</v>
      </c>
      <c r="D67" s="184">
        <v>69468183</v>
      </c>
    </row>
    <row r="68" spans="1:5" x14ac:dyDescent="0.3">
      <c r="A68" s="101" t="s">
        <v>610</v>
      </c>
      <c r="B68" s="101" t="s">
        <v>611</v>
      </c>
      <c r="C68" s="184">
        <v>13899286</v>
      </c>
      <c r="D68" s="184">
        <v>12899286</v>
      </c>
    </row>
    <row r="69" spans="1:5" ht="28.8" x14ac:dyDescent="0.3">
      <c r="A69" s="311" t="s">
        <v>612</v>
      </c>
      <c r="B69" s="311" t="s">
        <v>613</v>
      </c>
      <c r="C69" s="194">
        <v>75493</v>
      </c>
      <c r="D69" s="194">
        <v>62480</v>
      </c>
    </row>
    <row r="70" spans="1:5" ht="14.4" customHeight="1" thickBot="1" x14ac:dyDescent="0.35">
      <c r="A70" s="107"/>
      <c r="B70" s="38"/>
      <c r="C70" s="260">
        <f>SUM(C67:C69)</f>
        <v>79543676</v>
      </c>
      <c r="D70" s="260">
        <f>SUM(D67:D69)</f>
        <v>82429949</v>
      </c>
    </row>
    <row r="71" spans="1:5" ht="14.4" customHeight="1" thickTop="1" x14ac:dyDescent="0.3">
      <c r="A71" s="262"/>
      <c r="B71" s="46"/>
      <c r="C71" s="272"/>
      <c r="D71" s="74"/>
    </row>
    <row r="72" spans="1:5" ht="14.4" customHeight="1" x14ac:dyDescent="0.3">
      <c r="A72" s="103"/>
      <c r="B72" s="273"/>
      <c r="C72" s="173">
        <f>C57</f>
        <v>45291</v>
      </c>
      <c r="D72" s="173">
        <f>D57</f>
        <v>44926</v>
      </c>
    </row>
    <row r="73" spans="1:5" s="157" customFormat="1" ht="14.4" customHeight="1" x14ac:dyDescent="0.3">
      <c r="A73" s="100" t="s">
        <v>614</v>
      </c>
      <c r="B73" s="412" t="s">
        <v>615</v>
      </c>
      <c r="C73" s="413">
        <v>82429949</v>
      </c>
      <c r="D73" s="413">
        <v>98094076</v>
      </c>
    </row>
    <row r="74" spans="1:5" ht="14.4" customHeight="1" x14ac:dyDescent="0.3">
      <c r="A74" s="101" t="s">
        <v>616</v>
      </c>
      <c r="B74" s="276" t="s">
        <v>617</v>
      </c>
      <c r="C74" s="184">
        <v>10000000</v>
      </c>
      <c r="D74" s="184">
        <v>20000000</v>
      </c>
    </row>
    <row r="75" spans="1:5" ht="14.4" customHeight="1" x14ac:dyDescent="0.3">
      <c r="A75" s="101" t="s">
        <v>270</v>
      </c>
      <c r="B75" s="101" t="s">
        <v>618</v>
      </c>
      <c r="C75" s="184">
        <v>-12899286</v>
      </c>
      <c r="D75" s="184">
        <v>-10738433</v>
      </c>
    </row>
    <row r="76" spans="1:5" ht="14.4" customHeight="1" x14ac:dyDescent="0.3">
      <c r="A76" s="101" t="s">
        <v>619</v>
      </c>
      <c r="B76" s="115" t="s">
        <v>620</v>
      </c>
      <c r="C76" s="184">
        <v>0</v>
      </c>
      <c r="D76" s="184">
        <v>0</v>
      </c>
    </row>
    <row r="77" spans="1:5" ht="14.4" customHeight="1" x14ac:dyDescent="0.3">
      <c r="A77" s="101" t="s">
        <v>621</v>
      </c>
      <c r="B77" s="115" t="s">
        <v>622</v>
      </c>
      <c r="C77" s="184">
        <v>0</v>
      </c>
      <c r="D77" s="184">
        <v>-24949950</v>
      </c>
    </row>
    <row r="78" spans="1:5" ht="28.8" x14ac:dyDescent="0.3">
      <c r="A78" s="2" t="s">
        <v>623</v>
      </c>
      <c r="B78" s="101" t="s">
        <v>624</v>
      </c>
      <c r="C78" s="331">
        <v>2581509</v>
      </c>
      <c r="D78" s="331">
        <v>589271</v>
      </c>
    </row>
    <row r="79" spans="1:5" ht="28.8" x14ac:dyDescent="0.3">
      <c r="A79" s="101" t="s">
        <v>625</v>
      </c>
      <c r="B79" s="101" t="s">
        <v>626</v>
      </c>
      <c r="C79" s="331">
        <v>-2568496</v>
      </c>
      <c r="D79" s="331">
        <v>-565015</v>
      </c>
    </row>
    <row r="80" spans="1:5" ht="14.4" customHeight="1" thickBot="1" x14ac:dyDescent="0.35">
      <c r="A80" s="36" t="s">
        <v>604</v>
      </c>
      <c r="B80" s="277" t="s">
        <v>627</v>
      </c>
      <c r="C80" s="260">
        <f>SUM(C73:C79)</f>
        <v>79543676</v>
      </c>
      <c r="D80" s="260">
        <f>SUM(D73:D79)</f>
        <v>82429949</v>
      </c>
    </row>
    <row r="81" spans="1:6" ht="14.4" customHeight="1" thickTop="1" x14ac:dyDescent="0.3">
      <c r="A81" s="97"/>
      <c r="B81" s="49"/>
      <c r="C81" s="205"/>
      <c r="D81" s="205"/>
    </row>
    <row r="82" spans="1:6" ht="14.4" customHeight="1" x14ac:dyDescent="0.3">
      <c r="A82" s="79" t="s">
        <v>628</v>
      </c>
      <c r="B82" s="353" t="s">
        <v>629</v>
      </c>
      <c r="D82" s="96"/>
    </row>
    <row r="83" spans="1:6" x14ac:dyDescent="0.3">
      <c r="A83" s="103"/>
      <c r="B83" s="173"/>
      <c r="C83" s="114">
        <f>C72</f>
        <v>45291</v>
      </c>
      <c r="D83" s="114">
        <f>D72</f>
        <v>44926</v>
      </c>
    </row>
    <row r="84" spans="1:6" x14ac:dyDescent="0.3">
      <c r="A84" s="113"/>
      <c r="B84" s="174"/>
      <c r="C84" s="174" t="s">
        <v>104</v>
      </c>
      <c r="D84" s="174" t="s">
        <v>104</v>
      </c>
      <c r="E84" s="45"/>
    </row>
    <row r="85" spans="1:6" x14ac:dyDescent="0.3">
      <c r="A85" s="21" t="s">
        <v>630</v>
      </c>
      <c r="B85" s="324" t="s">
        <v>631</v>
      </c>
      <c r="C85" s="354">
        <v>1154837</v>
      </c>
      <c r="D85" s="177">
        <v>2601436</v>
      </c>
      <c r="E85" s="45"/>
    </row>
    <row r="86" spans="1:6" x14ac:dyDescent="0.3">
      <c r="A86" s="101" t="s">
        <v>632</v>
      </c>
      <c r="B86" s="324" t="s">
        <v>633</v>
      </c>
      <c r="C86" s="354">
        <v>3279422</v>
      </c>
      <c r="D86" s="177">
        <v>2531876</v>
      </c>
      <c r="E86" s="45"/>
    </row>
    <row r="87" spans="1:6" x14ac:dyDescent="0.3">
      <c r="A87" s="101" t="s">
        <v>745</v>
      </c>
      <c r="B87" s="324" t="s">
        <v>746</v>
      </c>
      <c r="C87" s="354">
        <v>344466</v>
      </c>
      <c r="D87" s="177">
        <v>1565086</v>
      </c>
      <c r="E87" s="45"/>
    </row>
    <row r="88" spans="1:6" x14ac:dyDescent="0.3">
      <c r="A88" s="21" t="s">
        <v>634</v>
      </c>
      <c r="B88" s="315" t="s">
        <v>635</v>
      </c>
      <c r="C88" s="400">
        <v>515600</v>
      </c>
      <c r="D88" s="177">
        <v>664113</v>
      </c>
      <c r="E88" s="45"/>
    </row>
    <row r="89" spans="1:6" x14ac:dyDescent="0.3">
      <c r="A89" s="21" t="s">
        <v>636</v>
      </c>
      <c r="B89" s="324" t="s">
        <v>637</v>
      </c>
      <c r="C89" s="400">
        <v>487266</v>
      </c>
      <c r="D89" s="177">
        <v>48915</v>
      </c>
      <c r="E89" s="45"/>
    </row>
    <row r="90" spans="1:6" x14ac:dyDescent="0.3">
      <c r="A90" s="87" t="s">
        <v>638</v>
      </c>
      <c r="B90" s="325" t="s">
        <v>639</v>
      </c>
      <c r="C90" s="326">
        <f>SUM(C85:C89)</f>
        <v>5781591</v>
      </c>
      <c r="D90" s="326">
        <f>SUM(D85:D89)</f>
        <v>7411426</v>
      </c>
      <c r="E90" s="45"/>
    </row>
    <row r="91" spans="1:6" x14ac:dyDescent="0.3">
      <c r="A91" s="97"/>
      <c r="B91" s="346"/>
      <c r="C91" s="263"/>
      <c r="D91" s="263"/>
      <c r="E91" s="45"/>
    </row>
    <row r="92" spans="1:6" x14ac:dyDescent="0.3">
      <c r="A92" s="79" t="s">
        <v>640</v>
      </c>
      <c r="B92" s="82" t="s">
        <v>180</v>
      </c>
      <c r="C92" s="263"/>
      <c r="D92" s="263"/>
      <c r="E92" s="45"/>
    </row>
    <row r="93" spans="1:6" x14ac:dyDescent="0.3">
      <c r="A93" s="103"/>
      <c r="B93" s="173"/>
      <c r="C93" s="114">
        <f>C83</f>
        <v>45291</v>
      </c>
      <c r="D93" s="173">
        <f>D83</f>
        <v>44926</v>
      </c>
    </row>
    <row r="94" spans="1:6" x14ac:dyDescent="0.3">
      <c r="A94" s="97"/>
      <c r="B94" s="346"/>
      <c r="C94" s="45" t="s">
        <v>104</v>
      </c>
      <c r="D94" s="45" t="s">
        <v>104</v>
      </c>
      <c r="E94" s="45"/>
    </row>
    <row r="95" spans="1:6" x14ac:dyDescent="0.3">
      <c r="A95" s="324" t="s">
        <v>641</v>
      </c>
      <c r="B95" s="324" t="s">
        <v>642</v>
      </c>
      <c r="C95" s="219">
        <v>554445.77</v>
      </c>
      <c r="D95" s="219">
        <v>531555</v>
      </c>
      <c r="E95"/>
      <c r="F95"/>
    </row>
    <row r="96" spans="1:6" s="157" customFormat="1" x14ac:dyDescent="0.3">
      <c r="A96" s="350" t="s">
        <v>638</v>
      </c>
      <c r="B96" s="350" t="s">
        <v>643</v>
      </c>
      <c r="C96" s="351">
        <f>SUM(C95:C95)</f>
        <v>554445.77</v>
      </c>
      <c r="D96" s="351">
        <f>SUM(D95:D95)</f>
        <v>531555</v>
      </c>
    </row>
    <row r="97" spans="1:5" x14ac:dyDescent="0.3">
      <c r="A97" s="101" t="s">
        <v>644</v>
      </c>
      <c r="B97" s="21" t="s">
        <v>645</v>
      </c>
      <c r="C97" s="177">
        <v>544168</v>
      </c>
      <c r="D97" s="177">
        <v>561508</v>
      </c>
      <c r="E97" s="45"/>
    </row>
    <row r="98" spans="1:5" x14ac:dyDescent="0.3">
      <c r="A98" s="101" t="s">
        <v>646</v>
      </c>
      <c r="B98" s="101" t="s">
        <v>647</v>
      </c>
      <c r="C98" s="1">
        <v>578327</v>
      </c>
      <c r="D98" s="1">
        <v>531526</v>
      </c>
      <c r="E98" s="45"/>
    </row>
    <row r="99" spans="1:5" x14ac:dyDescent="0.3">
      <c r="A99" s="101" t="s">
        <v>648</v>
      </c>
      <c r="B99" s="21" t="s">
        <v>649</v>
      </c>
      <c r="C99" s="1">
        <v>345292</v>
      </c>
      <c r="D99" s="1">
        <v>299923</v>
      </c>
    </row>
    <row r="100" spans="1:5" ht="14.4" customHeight="1" x14ac:dyDescent="0.3">
      <c r="A100" s="101" t="s">
        <v>650</v>
      </c>
      <c r="B100" s="101" t="s">
        <v>651</v>
      </c>
      <c r="C100" s="1">
        <v>129291</v>
      </c>
      <c r="D100" s="1">
        <v>160172</v>
      </c>
    </row>
    <row r="101" spans="1:5" ht="14.4" customHeight="1" x14ac:dyDescent="0.3">
      <c r="A101" s="101" t="s">
        <v>652</v>
      </c>
      <c r="B101" s="101" t="s">
        <v>653</v>
      </c>
      <c r="C101" s="1">
        <v>188907</v>
      </c>
      <c r="D101" s="1">
        <v>64907</v>
      </c>
    </row>
    <row r="102" spans="1:5" ht="14.4" customHeight="1" x14ac:dyDescent="0.3">
      <c r="A102" s="101" t="s">
        <v>654</v>
      </c>
      <c r="B102" s="101" t="s">
        <v>655</v>
      </c>
      <c r="C102" s="1">
        <v>31272</v>
      </c>
      <c r="D102" s="1">
        <v>49695</v>
      </c>
    </row>
    <row r="103" spans="1:5" ht="28.8" x14ac:dyDescent="0.3">
      <c r="A103" s="101" t="s">
        <v>656</v>
      </c>
      <c r="B103" s="282" t="s">
        <v>657</v>
      </c>
      <c r="C103" s="1">
        <v>511</v>
      </c>
      <c r="D103" s="1">
        <v>3614</v>
      </c>
    </row>
    <row r="104" spans="1:5" x14ac:dyDescent="0.3">
      <c r="A104" s="101" t="s">
        <v>658</v>
      </c>
      <c r="B104" s="101" t="s">
        <v>659</v>
      </c>
      <c r="C104" s="1">
        <v>1720</v>
      </c>
      <c r="D104" s="1">
        <v>1849</v>
      </c>
    </row>
    <row r="105" spans="1:5" x14ac:dyDescent="0.3">
      <c r="A105" s="87" t="s">
        <v>660</v>
      </c>
      <c r="B105" s="325" t="s">
        <v>661</v>
      </c>
      <c r="C105" s="327">
        <f>SUM(C97:C104)</f>
        <v>1819488</v>
      </c>
      <c r="D105" s="327">
        <f>SUM(D97:D104)</f>
        <v>1673194</v>
      </c>
    </row>
    <row r="106" spans="1:5" ht="15" thickBot="1" x14ac:dyDescent="0.35">
      <c r="A106" s="287" t="s">
        <v>662</v>
      </c>
      <c r="B106" s="287" t="s">
        <v>663</v>
      </c>
      <c r="C106" s="252">
        <f>C105+C96</f>
        <v>2373933.77</v>
      </c>
      <c r="D106" s="252">
        <f>D105+D96</f>
        <v>2204749</v>
      </c>
    </row>
    <row r="107" spans="1:5" ht="15" thickTop="1" x14ac:dyDescent="0.3"/>
    <row r="108" spans="1:5" x14ac:dyDescent="0.3">
      <c r="A108" s="79" t="s">
        <v>664</v>
      </c>
      <c r="B108" s="82" t="s">
        <v>182</v>
      </c>
      <c r="D108" s="43"/>
    </row>
    <row r="109" spans="1:5" x14ac:dyDescent="0.3">
      <c r="A109" s="103"/>
      <c r="B109" s="173"/>
      <c r="C109" s="114">
        <f>C93</f>
        <v>45291</v>
      </c>
      <c r="D109" s="173">
        <f>D93</f>
        <v>44926</v>
      </c>
    </row>
    <row r="110" spans="1:5" x14ac:dyDescent="0.3">
      <c r="A110" s="101"/>
      <c r="B110" s="174"/>
      <c r="C110" s="174" t="s">
        <v>104</v>
      </c>
      <c r="D110" s="174" t="s">
        <v>104</v>
      </c>
    </row>
    <row r="111" spans="1:5" ht="28.8" x14ac:dyDescent="0.3">
      <c r="A111" s="101" t="s">
        <v>665</v>
      </c>
      <c r="B111" s="290" t="s">
        <v>666</v>
      </c>
      <c r="C111" s="1">
        <v>1549356.19</v>
      </c>
      <c r="D111" s="1">
        <v>1553601</v>
      </c>
    </row>
    <row r="112" spans="1:5" ht="28.8" x14ac:dyDescent="0.3">
      <c r="A112" s="14" t="s">
        <v>667</v>
      </c>
      <c r="B112" s="14" t="s">
        <v>668</v>
      </c>
      <c r="C112" s="178">
        <v>691248.79</v>
      </c>
      <c r="D112" s="178">
        <v>674228</v>
      </c>
    </row>
    <row r="113" spans="1:4" x14ac:dyDescent="0.3">
      <c r="A113" s="328" t="s">
        <v>669</v>
      </c>
      <c r="B113" s="329" t="s">
        <v>670</v>
      </c>
      <c r="C113" s="181">
        <f>SUM(C111:C112)</f>
        <v>2240604.98</v>
      </c>
      <c r="D113" s="181">
        <f>SUM(D111:D112)</f>
        <v>2227829</v>
      </c>
    </row>
    <row r="114" spans="1:4" x14ac:dyDescent="0.3">
      <c r="A114" s="14" t="s">
        <v>671</v>
      </c>
      <c r="B114" s="14" t="s">
        <v>672</v>
      </c>
      <c r="C114" s="178">
        <v>15433492</v>
      </c>
      <c r="D114" s="178">
        <v>14723</v>
      </c>
    </row>
    <row r="115" spans="1:4" x14ac:dyDescent="0.3">
      <c r="A115" s="14" t="s">
        <v>673</v>
      </c>
      <c r="B115" s="67" t="s">
        <v>674</v>
      </c>
      <c r="C115" s="178">
        <v>22300</v>
      </c>
      <c r="D115" s="178">
        <v>18300</v>
      </c>
    </row>
    <row r="116" spans="1:4" x14ac:dyDescent="0.3">
      <c r="A116" s="329" t="s">
        <v>675</v>
      </c>
      <c r="B116" s="102" t="s">
        <v>676</v>
      </c>
      <c r="C116" s="181">
        <f>SUM(C114:C115)</f>
        <v>15455792</v>
      </c>
      <c r="D116" s="181">
        <f>SUM(D114:D115)</f>
        <v>33023</v>
      </c>
    </row>
    <row r="117" spans="1:4" x14ac:dyDescent="0.3">
      <c r="A117" s="330" t="s">
        <v>677</v>
      </c>
      <c r="B117" s="330" t="s">
        <v>678</v>
      </c>
      <c r="C117" s="181">
        <f>C113+C116</f>
        <v>17696396.98</v>
      </c>
      <c r="D117" s="181">
        <f>D113+D116</f>
        <v>2260852</v>
      </c>
    </row>
    <row r="119" spans="1:4" x14ac:dyDescent="0.3">
      <c r="A119" s="79" t="s">
        <v>679</v>
      </c>
      <c r="B119" s="79" t="s">
        <v>98</v>
      </c>
    </row>
    <row r="120" spans="1:4" x14ac:dyDescent="0.3">
      <c r="A120" s="274"/>
      <c r="B120" s="274"/>
      <c r="C120" s="173">
        <f>C109</f>
        <v>45291</v>
      </c>
      <c r="D120" s="173">
        <f>D109</f>
        <v>44926</v>
      </c>
    </row>
    <row r="121" spans="1:4" x14ac:dyDescent="0.3">
      <c r="A121" s="101"/>
      <c r="B121" s="101"/>
      <c r="C121" s="174" t="s">
        <v>104</v>
      </c>
      <c r="D121" s="174" t="s">
        <v>104</v>
      </c>
    </row>
    <row r="122" spans="1:4" x14ac:dyDescent="0.3">
      <c r="A122" s="2" t="s">
        <v>680</v>
      </c>
      <c r="B122" s="324" t="s">
        <v>681</v>
      </c>
      <c r="C122" s="186">
        <v>8355079</v>
      </c>
      <c r="D122" s="186">
        <v>9548661</v>
      </c>
    </row>
    <row r="123" spans="1:4" ht="28.8" x14ac:dyDescent="0.3">
      <c r="A123" s="101" t="s">
        <v>682</v>
      </c>
      <c r="B123" s="324" t="s">
        <v>683</v>
      </c>
      <c r="C123" s="184">
        <v>8355079</v>
      </c>
      <c r="D123" s="184">
        <v>9548661</v>
      </c>
    </row>
    <row r="124" spans="1:4" x14ac:dyDescent="0.3">
      <c r="A124" s="101" t="s">
        <v>684</v>
      </c>
      <c r="B124" s="324" t="s">
        <v>685</v>
      </c>
      <c r="C124" s="184">
        <v>2088769.5</v>
      </c>
      <c r="D124" s="184">
        <v>2387165</v>
      </c>
    </row>
    <row r="125" spans="1:4" ht="28.8" x14ac:dyDescent="0.3">
      <c r="A125" s="101" t="s">
        <v>686</v>
      </c>
      <c r="B125" s="324" t="s">
        <v>687</v>
      </c>
      <c r="C125" s="184">
        <v>0</v>
      </c>
      <c r="D125" s="184">
        <v>0</v>
      </c>
    </row>
    <row r="126" spans="1:4" ht="15" thickBot="1" x14ac:dyDescent="0.35">
      <c r="A126" s="332" t="s">
        <v>688</v>
      </c>
      <c r="B126" s="333" t="s">
        <v>689</v>
      </c>
      <c r="C126" s="193">
        <f>C124+C125</f>
        <v>2088769.5</v>
      </c>
      <c r="D126" s="193">
        <f>D124+D125</f>
        <v>2387165</v>
      </c>
    </row>
    <row r="127" spans="1:4" ht="15" thickTop="1" x14ac:dyDescent="0.3"/>
    <row r="128" spans="1:4" x14ac:dyDescent="0.3">
      <c r="A128" s="79" t="s">
        <v>690</v>
      </c>
      <c r="B128" s="79" t="s">
        <v>144</v>
      </c>
    </row>
    <row r="129" spans="1:4" x14ac:dyDescent="0.3">
      <c r="A129" s="274"/>
      <c r="B129" s="274"/>
      <c r="C129" s="173">
        <f>C120</f>
        <v>45291</v>
      </c>
      <c r="D129" s="173">
        <f>D120</f>
        <v>44926</v>
      </c>
    </row>
    <row r="130" spans="1:4" x14ac:dyDescent="0.3">
      <c r="A130" s="101"/>
      <c r="B130" s="101"/>
      <c r="C130" s="174" t="s">
        <v>104</v>
      </c>
      <c r="D130" s="174" t="s">
        <v>104</v>
      </c>
    </row>
    <row r="131" spans="1:4" x14ac:dyDescent="0.3">
      <c r="A131" s="2" t="s">
        <v>691</v>
      </c>
      <c r="B131" s="2" t="s">
        <v>692</v>
      </c>
      <c r="C131" s="184">
        <v>12953450</v>
      </c>
      <c r="D131" s="174" t="s">
        <v>693</v>
      </c>
    </row>
    <row r="132" spans="1:4" ht="15" thickBot="1" x14ac:dyDescent="0.35">
      <c r="A132" s="371" t="s">
        <v>694</v>
      </c>
      <c r="B132" s="371" t="s">
        <v>695</v>
      </c>
      <c r="C132" s="397">
        <f>SUM(C131)</f>
        <v>12953450</v>
      </c>
      <c r="D132" s="397" t="str">
        <f>D131</f>
        <v>10 967 116</v>
      </c>
    </row>
    <row r="133" spans="1:4" ht="15" thickTop="1" x14ac:dyDescent="0.3">
      <c r="A133" s="42"/>
      <c r="B133" s="372"/>
      <c r="C133" s="205"/>
      <c r="D133" s="205"/>
    </row>
    <row r="134" spans="1:4" x14ac:dyDescent="0.3">
      <c r="A134" s="79" t="s">
        <v>696</v>
      </c>
      <c r="B134" s="79" t="s">
        <v>697</v>
      </c>
    </row>
    <row r="135" spans="1:4" ht="28.8" x14ac:dyDescent="0.3">
      <c r="A135" s="84" t="s">
        <v>698</v>
      </c>
      <c r="B135" s="84" t="s">
        <v>697</v>
      </c>
      <c r="C135" s="173" t="s">
        <v>699</v>
      </c>
      <c r="D135" s="173" t="s">
        <v>700</v>
      </c>
    </row>
    <row r="136" spans="1:4" x14ac:dyDescent="0.3">
      <c r="A136" s="112"/>
      <c r="B136" s="112"/>
      <c r="C136" s="13" t="s">
        <v>104</v>
      </c>
      <c r="D136" s="13" t="s">
        <v>104</v>
      </c>
    </row>
    <row r="137" spans="1:4" x14ac:dyDescent="0.3">
      <c r="A137" s="337" t="s">
        <v>701</v>
      </c>
      <c r="B137" s="338" t="s">
        <v>702</v>
      </c>
      <c r="C137" s="339"/>
      <c r="D137" s="340"/>
    </row>
    <row r="138" spans="1:4" x14ac:dyDescent="0.3">
      <c r="A138" s="134" t="s">
        <v>703</v>
      </c>
      <c r="B138" s="341" t="s">
        <v>703</v>
      </c>
      <c r="C138" s="342">
        <v>26320745.43</v>
      </c>
      <c r="D138" s="342">
        <v>22060969</v>
      </c>
    </row>
    <row r="139" spans="1:4" ht="28.8" x14ac:dyDescent="0.3">
      <c r="A139" s="343" t="s">
        <v>704</v>
      </c>
      <c r="B139" s="344" t="s">
        <v>705</v>
      </c>
      <c r="C139" s="342"/>
      <c r="D139" s="342"/>
    </row>
    <row r="140" spans="1:4" x14ac:dyDescent="0.3">
      <c r="A140" s="134" t="s">
        <v>703</v>
      </c>
      <c r="B140" s="341" t="s">
        <v>703</v>
      </c>
      <c r="C140" s="342">
        <v>3542945.89</v>
      </c>
      <c r="D140" s="342">
        <v>5408435</v>
      </c>
    </row>
    <row r="141" spans="1:4" x14ac:dyDescent="0.3">
      <c r="A141" s="134" t="s">
        <v>706</v>
      </c>
      <c r="B141" s="341" t="s">
        <v>706</v>
      </c>
      <c r="C141" s="342">
        <v>694.09</v>
      </c>
      <c r="D141" s="342">
        <v>473</v>
      </c>
    </row>
    <row r="142" spans="1:4" ht="43.2" x14ac:dyDescent="0.3">
      <c r="A142" s="345" t="s">
        <v>707</v>
      </c>
      <c r="B142" s="344" t="s">
        <v>708</v>
      </c>
      <c r="C142" s="344"/>
      <c r="D142" s="340"/>
    </row>
    <row r="143" spans="1:4" x14ac:dyDescent="0.3">
      <c r="A143" s="337" t="s">
        <v>137</v>
      </c>
      <c r="B143" s="344" t="s">
        <v>138</v>
      </c>
      <c r="C143" s="339"/>
      <c r="D143" s="340"/>
    </row>
    <row r="144" spans="1:4" x14ac:dyDescent="0.3">
      <c r="A144" s="134" t="s">
        <v>703</v>
      </c>
      <c r="B144" s="341" t="s">
        <v>703</v>
      </c>
      <c r="C144" s="342">
        <v>4590132</v>
      </c>
      <c r="D144" s="342">
        <v>3781454</v>
      </c>
    </row>
    <row r="145" spans="1:4" x14ac:dyDescent="0.3">
      <c r="A145" s="343" t="s">
        <v>177</v>
      </c>
      <c r="B145" s="344" t="s">
        <v>178</v>
      </c>
      <c r="C145" s="342"/>
      <c r="D145" s="342"/>
    </row>
    <row r="146" spans="1:4" x14ac:dyDescent="0.3">
      <c r="A146" s="134" t="s">
        <v>703</v>
      </c>
      <c r="B146" s="341" t="s">
        <v>703</v>
      </c>
      <c r="C146" s="342">
        <v>344466</v>
      </c>
      <c r="D146" s="342">
        <v>1565086</v>
      </c>
    </row>
    <row r="147" spans="1:4" x14ac:dyDescent="0.3">
      <c r="A147" s="334" t="s">
        <v>706</v>
      </c>
      <c r="B147" s="335" t="s">
        <v>706</v>
      </c>
      <c r="C147" s="336">
        <v>0</v>
      </c>
      <c r="D147" s="336">
        <v>0</v>
      </c>
    </row>
  </sheetData>
  <mergeCells count="2">
    <mergeCell ref="A10:A11"/>
    <mergeCell ref="B10:B11"/>
  </mergeCells>
  <pageMargins left="0.7" right="0.7" top="0.75" bottom="0.75" header="0.3" footer="0.3"/>
  <pageSetup paperSize="9" orientation="portrait" r:id="rId1"/>
  <ignoredErrors>
    <ignoredError sqref="C62:D62 C80:D8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Normal="100" workbookViewId="0"/>
  </sheetViews>
  <sheetFormatPr defaultColWidth="8.88671875" defaultRowHeight="14.4" x14ac:dyDescent="0.3"/>
  <cols>
    <col min="1" max="1" width="43.109375" style="115" customWidth="1"/>
    <col min="2" max="2" width="43" style="115" customWidth="1"/>
    <col min="3" max="3" width="10.5546875" style="115" customWidth="1"/>
    <col min="4" max="4" width="15.88671875" style="115" customWidth="1"/>
    <col min="5" max="5" width="16.44140625" style="115" customWidth="1"/>
    <col min="6" max="16384" width="8.88671875" style="115"/>
  </cols>
  <sheetData>
    <row r="1" spans="1:5" s="158" customFormat="1" ht="60.6" customHeight="1" x14ac:dyDescent="0.3">
      <c r="A1" s="171" t="s">
        <v>71</v>
      </c>
      <c r="B1" s="171" t="s">
        <v>72</v>
      </c>
    </row>
    <row r="2" spans="1:5" ht="18" x14ac:dyDescent="0.3">
      <c r="A2" s="137" t="s">
        <v>73</v>
      </c>
      <c r="B2" s="137" t="s">
        <v>74</v>
      </c>
      <c r="C2" s="137"/>
    </row>
    <row r="3" spans="1:5" ht="28.8" x14ac:dyDescent="0.3">
      <c r="A3" s="138" t="s">
        <v>75</v>
      </c>
      <c r="B3" s="139"/>
      <c r="C3" s="140" t="s">
        <v>76</v>
      </c>
      <c r="D3" s="139">
        <v>2023</v>
      </c>
      <c r="E3" s="139">
        <v>2022</v>
      </c>
    </row>
    <row r="4" spans="1:5" x14ac:dyDescent="0.3">
      <c r="A4" s="116"/>
      <c r="B4" s="117"/>
      <c r="C4" s="141"/>
      <c r="D4" s="142" t="s">
        <v>77</v>
      </c>
      <c r="E4" s="142" t="s">
        <v>77</v>
      </c>
    </row>
    <row r="5" spans="1:5" x14ac:dyDescent="0.3">
      <c r="A5" s="118" t="s">
        <v>78</v>
      </c>
      <c r="B5" s="2" t="s">
        <v>79</v>
      </c>
      <c r="C5" s="119">
        <v>2</v>
      </c>
      <c r="D5" s="224">
        <v>76467879</v>
      </c>
      <c r="E5" s="224">
        <v>55131399</v>
      </c>
    </row>
    <row r="6" spans="1:5" x14ac:dyDescent="0.3">
      <c r="A6" s="120" t="s">
        <v>80</v>
      </c>
      <c r="B6" s="101" t="s">
        <v>81</v>
      </c>
      <c r="C6" s="121">
        <v>3</v>
      </c>
      <c r="D6" s="224">
        <v>1049741</v>
      </c>
      <c r="E6" s="224">
        <v>881767</v>
      </c>
    </row>
    <row r="7" spans="1:5" x14ac:dyDescent="0.3">
      <c r="A7" s="120" t="s">
        <v>82</v>
      </c>
      <c r="B7" s="101" t="s">
        <v>83</v>
      </c>
      <c r="C7" s="121">
        <v>4</v>
      </c>
      <c r="D7" s="224">
        <v>-8079268</v>
      </c>
      <c r="E7" s="224">
        <f>-7337553+11428</f>
        <v>-7326125</v>
      </c>
    </row>
    <row r="8" spans="1:5" x14ac:dyDescent="0.3">
      <c r="A8" s="120" t="s">
        <v>84</v>
      </c>
      <c r="B8" s="101" t="s">
        <v>85</v>
      </c>
      <c r="C8" s="121">
        <v>5</v>
      </c>
      <c r="D8" s="224">
        <v>-15985653</v>
      </c>
      <c r="E8" s="224">
        <v>-13834205</v>
      </c>
    </row>
    <row r="9" spans="1:5" x14ac:dyDescent="0.3">
      <c r="A9" s="120" t="s">
        <v>86</v>
      </c>
      <c r="B9" s="101" t="s">
        <v>87</v>
      </c>
      <c r="C9" s="121">
        <v>6</v>
      </c>
      <c r="D9" s="224">
        <v>-2950649</v>
      </c>
      <c r="E9" s="224">
        <f>-2626870-11428</f>
        <v>-2638298</v>
      </c>
    </row>
    <row r="10" spans="1:5" ht="28.8" x14ac:dyDescent="0.3">
      <c r="A10" s="120" t="s">
        <v>88</v>
      </c>
      <c r="B10" s="101" t="s">
        <v>89</v>
      </c>
      <c r="C10" s="121" t="s">
        <v>90</v>
      </c>
      <c r="D10" s="224">
        <v>-29938201</v>
      </c>
      <c r="E10" s="224">
        <v>-17858532</v>
      </c>
    </row>
    <row r="11" spans="1:5" x14ac:dyDescent="0.3">
      <c r="A11" s="122" t="s">
        <v>91</v>
      </c>
      <c r="B11" s="3" t="s">
        <v>92</v>
      </c>
      <c r="C11" s="123"/>
      <c r="D11" s="223">
        <f>SUM(D5:D10)</f>
        <v>20563849</v>
      </c>
      <c r="E11" s="223">
        <f>SUM(E5:E10)</f>
        <v>14356006</v>
      </c>
    </row>
    <row r="12" spans="1:5" x14ac:dyDescent="0.3">
      <c r="A12" s="120" t="s">
        <v>93</v>
      </c>
      <c r="B12" s="101" t="s">
        <v>94</v>
      </c>
      <c r="C12" s="121">
        <v>7</v>
      </c>
      <c r="D12" s="224">
        <v>-2303314</v>
      </c>
      <c r="E12" s="224">
        <v>-604096</v>
      </c>
    </row>
    <row r="13" spans="1:5" x14ac:dyDescent="0.3">
      <c r="A13" s="122" t="s">
        <v>95</v>
      </c>
      <c r="B13" s="3" t="s">
        <v>96</v>
      </c>
      <c r="C13" s="124"/>
      <c r="D13" s="222">
        <f>D11+D12</f>
        <v>18260535</v>
      </c>
      <c r="E13" s="222">
        <f>E11+E12</f>
        <v>13751910</v>
      </c>
    </row>
    <row r="14" spans="1:5" x14ac:dyDescent="0.3">
      <c r="A14" s="125" t="s">
        <v>97</v>
      </c>
      <c r="B14" s="4" t="s">
        <v>98</v>
      </c>
      <c r="C14" s="126">
        <v>23</v>
      </c>
      <c r="D14" s="224">
        <v>-2088770</v>
      </c>
      <c r="E14" s="224">
        <v>-2387165</v>
      </c>
    </row>
    <row r="15" spans="1:5" ht="15" thickBot="1" x14ac:dyDescent="0.35">
      <c r="A15" s="143" t="s">
        <v>99</v>
      </c>
      <c r="B15" s="127" t="s">
        <v>100</v>
      </c>
      <c r="C15" s="128"/>
      <c r="D15" s="221">
        <f>D13+D14</f>
        <v>16171765</v>
      </c>
      <c r="E15" s="221">
        <f>E13+E14</f>
        <v>11364745</v>
      </c>
    </row>
    <row r="16" spans="1:5" ht="15" thickTop="1" x14ac:dyDescent="0.3"/>
    <row r="17" spans="1:5" ht="36" x14ac:dyDescent="0.3">
      <c r="A17" s="136" t="s">
        <v>101</v>
      </c>
      <c r="B17" s="136" t="s">
        <v>102</v>
      </c>
    </row>
    <row r="18" spans="1:5" ht="28.8" x14ac:dyDescent="0.3">
      <c r="A18" s="7"/>
      <c r="B18" s="20"/>
      <c r="C18" s="8" t="s">
        <v>103</v>
      </c>
      <c r="D18" s="139">
        <f>D3</f>
        <v>2023</v>
      </c>
      <c r="E18" s="139">
        <f>E3</f>
        <v>2022</v>
      </c>
    </row>
    <row r="19" spans="1:5" x14ac:dyDescent="0.3">
      <c r="A19" s="10"/>
      <c r="B19" s="10"/>
      <c r="C19" s="26"/>
      <c r="D19" s="174" t="s">
        <v>104</v>
      </c>
      <c r="E19" s="174" t="s">
        <v>105</v>
      </c>
    </row>
    <row r="20" spans="1:5" x14ac:dyDescent="0.3">
      <c r="A20" s="16" t="s">
        <v>106</v>
      </c>
      <c r="B20" s="25" t="s">
        <v>100</v>
      </c>
      <c r="C20" s="24"/>
      <c r="D20" s="225">
        <f>D15</f>
        <v>16171765</v>
      </c>
      <c r="E20" s="225">
        <f>E15</f>
        <v>11364745</v>
      </c>
    </row>
    <row r="21" spans="1:5" x14ac:dyDescent="0.3">
      <c r="A21" s="17" t="s">
        <v>718</v>
      </c>
      <c r="B21" s="12" t="s">
        <v>719</v>
      </c>
      <c r="C21" s="23"/>
      <c r="D21" s="176"/>
      <c r="E21" s="175"/>
    </row>
    <row r="22" spans="1:5" ht="28.8" x14ac:dyDescent="0.3">
      <c r="A22" s="18" t="s">
        <v>107</v>
      </c>
      <c r="B22" s="101" t="s">
        <v>108</v>
      </c>
      <c r="C22" s="215">
        <v>18</v>
      </c>
      <c r="D22" s="184">
        <v>29480</v>
      </c>
      <c r="E22" s="184">
        <v>59045</v>
      </c>
    </row>
    <row r="23" spans="1:5" ht="28.8" x14ac:dyDescent="0.3">
      <c r="A23" s="398" t="s">
        <v>720</v>
      </c>
      <c r="B23" s="399" t="s">
        <v>723</v>
      </c>
      <c r="C23" s="68" t="s">
        <v>109</v>
      </c>
      <c r="D23" s="194">
        <v>-12291041</v>
      </c>
      <c r="E23" s="184">
        <v>-921246</v>
      </c>
    </row>
    <row r="24" spans="1:5" ht="43.2" x14ac:dyDescent="0.3">
      <c r="A24" s="288" t="s">
        <v>721</v>
      </c>
      <c r="B24" s="29" t="s">
        <v>722</v>
      </c>
      <c r="C24" s="249"/>
      <c r="D24" s="190">
        <f>D22+D23</f>
        <v>-12261561</v>
      </c>
      <c r="E24" s="190">
        <f>E22+E23</f>
        <v>-862201</v>
      </c>
    </row>
    <row r="25" spans="1:5" ht="15" thickBot="1" x14ac:dyDescent="0.35">
      <c r="A25" s="19" t="s">
        <v>110</v>
      </c>
      <c r="B25" s="5" t="s">
        <v>111</v>
      </c>
      <c r="C25" s="22"/>
      <c r="D25" s="226">
        <f>D20+D24</f>
        <v>3910204</v>
      </c>
      <c r="E25" s="226">
        <f>E20+E24</f>
        <v>10502544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7"/>
  <sheetViews>
    <sheetView showGridLines="0" zoomScaleNormal="100" workbookViewId="0"/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6" ht="18" x14ac:dyDescent="0.3">
      <c r="A2" s="6" t="s">
        <v>112</v>
      </c>
      <c r="B2" s="6" t="s">
        <v>113</v>
      </c>
    </row>
    <row r="3" spans="1:6" ht="28.8" x14ac:dyDescent="0.3">
      <c r="A3" s="28"/>
      <c r="B3" s="28"/>
      <c r="C3" s="8" t="s">
        <v>103</v>
      </c>
      <c r="D3" s="173">
        <v>45291</v>
      </c>
      <c r="E3" s="173">
        <v>44926</v>
      </c>
    </row>
    <row r="4" spans="1:6" x14ac:dyDescent="0.3">
      <c r="A4" s="29" t="s">
        <v>114</v>
      </c>
      <c r="B4" s="41" t="s">
        <v>115</v>
      </c>
      <c r="C4" s="31"/>
      <c r="D4" s="32" t="s">
        <v>104</v>
      </c>
      <c r="E4" s="32" t="s">
        <v>104</v>
      </c>
    </row>
    <row r="5" spans="1:6" x14ac:dyDescent="0.3">
      <c r="A5" s="33" t="s">
        <v>116</v>
      </c>
      <c r="B5" s="33" t="s">
        <v>117</v>
      </c>
      <c r="C5" s="34"/>
      <c r="D5" s="174"/>
      <c r="E5" s="174"/>
    </row>
    <row r="6" spans="1:6" x14ac:dyDescent="0.3">
      <c r="A6" s="101" t="s">
        <v>118</v>
      </c>
      <c r="B6" s="101" t="s">
        <v>119</v>
      </c>
      <c r="C6" s="215">
        <v>8</v>
      </c>
      <c r="D6" s="177">
        <v>17990578.540000003</v>
      </c>
      <c r="E6" s="177">
        <v>2108009</v>
      </c>
    </row>
    <row r="7" spans="1:6" x14ac:dyDescent="0.3">
      <c r="A7" s="115" t="s">
        <v>120</v>
      </c>
      <c r="B7" s="115" t="s">
        <v>121</v>
      </c>
      <c r="C7" s="26"/>
      <c r="D7" s="1">
        <v>40700</v>
      </c>
      <c r="E7" s="176" t="s">
        <v>122</v>
      </c>
    </row>
    <row r="8" spans="1:6" x14ac:dyDescent="0.3">
      <c r="A8" s="101" t="s">
        <v>123</v>
      </c>
      <c r="B8" s="101" t="s">
        <v>124</v>
      </c>
      <c r="C8" s="35">
        <v>9</v>
      </c>
      <c r="D8" s="1">
        <v>418229727</v>
      </c>
      <c r="E8" s="1">
        <v>427077998</v>
      </c>
      <c r="F8" s="357"/>
    </row>
    <row r="9" spans="1:6" x14ac:dyDescent="0.3">
      <c r="A9" s="115" t="s">
        <v>125</v>
      </c>
      <c r="B9" s="115" t="s">
        <v>126</v>
      </c>
      <c r="C9" s="35"/>
      <c r="D9" s="1">
        <v>2483546</v>
      </c>
      <c r="E9" s="1">
        <v>5322009</v>
      </c>
    </row>
    <row r="10" spans="1:6" x14ac:dyDescent="0.3">
      <c r="A10" s="101" t="s">
        <v>127</v>
      </c>
      <c r="B10" t="s">
        <v>128</v>
      </c>
      <c r="C10" s="35">
        <v>10.15</v>
      </c>
      <c r="D10" s="176" t="s">
        <v>122</v>
      </c>
      <c r="E10" s="1">
        <v>1007865</v>
      </c>
    </row>
    <row r="11" spans="1:6" x14ac:dyDescent="0.3">
      <c r="A11" s="101" t="s">
        <v>129</v>
      </c>
      <c r="B11" s="101" t="s">
        <v>130</v>
      </c>
      <c r="C11" s="35">
        <v>11</v>
      </c>
      <c r="D11" s="1">
        <v>448358</v>
      </c>
      <c r="E11" s="1">
        <v>461503</v>
      </c>
    </row>
    <row r="12" spans="1:6" x14ac:dyDescent="0.3">
      <c r="A12" s="33" t="s">
        <v>131</v>
      </c>
      <c r="B12" s="33" t="s">
        <v>132</v>
      </c>
      <c r="C12" s="34"/>
      <c r="D12" s="179">
        <f>SUM(D6:D11)</f>
        <v>439192909.54000002</v>
      </c>
      <c r="E12" s="179">
        <f>SUM(E6:E11)</f>
        <v>435977384</v>
      </c>
    </row>
    <row r="13" spans="1:6" x14ac:dyDescent="0.3">
      <c r="A13" s="33" t="s">
        <v>133</v>
      </c>
      <c r="B13" s="33" t="s">
        <v>134</v>
      </c>
      <c r="C13" s="34"/>
      <c r="D13" s="250"/>
      <c r="E13" s="174"/>
    </row>
    <row r="14" spans="1:6" x14ac:dyDescent="0.3">
      <c r="A14" s="101" t="s">
        <v>135</v>
      </c>
      <c r="B14" s="101" t="s">
        <v>136</v>
      </c>
      <c r="C14" s="35">
        <v>12</v>
      </c>
      <c r="D14" s="1">
        <f>4676176+1433</f>
        <v>4677609</v>
      </c>
      <c r="E14" s="1">
        <f>3690270+665</f>
        <v>3690935</v>
      </c>
      <c r="F14" s="357"/>
    </row>
    <row r="15" spans="1:6" x14ac:dyDescent="0.3">
      <c r="A15" s="101" t="s">
        <v>137</v>
      </c>
      <c r="B15" s="101" t="s">
        <v>138</v>
      </c>
      <c r="C15" s="35">
        <v>13</v>
      </c>
      <c r="D15" s="1">
        <v>11555119</v>
      </c>
      <c r="E15" s="1">
        <f>9183706+1053601</f>
        <v>10237307</v>
      </c>
    </row>
    <row r="16" spans="1:6" x14ac:dyDescent="0.3">
      <c r="A16" s="101" t="s">
        <v>139</v>
      </c>
      <c r="B16" s="101" t="s">
        <v>140</v>
      </c>
      <c r="C16" s="35">
        <v>14</v>
      </c>
      <c r="D16" s="1">
        <v>265160</v>
      </c>
      <c r="E16" s="1">
        <f>2467906-11428</f>
        <v>2456478</v>
      </c>
    </row>
    <row r="17" spans="1:6" x14ac:dyDescent="0.3">
      <c r="A17" s="101" t="s">
        <v>141</v>
      </c>
      <c r="B17" s="101" t="s">
        <v>142</v>
      </c>
      <c r="C17" s="35">
        <v>10.15</v>
      </c>
      <c r="D17" s="1">
        <v>640226</v>
      </c>
      <c r="E17" s="1">
        <v>480075</v>
      </c>
    </row>
    <row r="18" spans="1:6" x14ac:dyDescent="0.3">
      <c r="A18" s="101" t="s">
        <v>143</v>
      </c>
      <c r="B18" s="101" t="s">
        <v>144</v>
      </c>
      <c r="C18" s="35">
        <v>24.28</v>
      </c>
      <c r="D18" s="1">
        <v>12953450</v>
      </c>
      <c r="E18" s="1">
        <v>10967116</v>
      </c>
    </row>
    <row r="19" spans="1:6" x14ac:dyDescent="0.3">
      <c r="A19" s="29" t="s">
        <v>145</v>
      </c>
      <c r="B19" s="29" t="s">
        <v>146</v>
      </c>
      <c r="C19" s="31"/>
      <c r="D19" s="180">
        <f>SUM(D14:D18)</f>
        <v>30091564</v>
      </c>
      <c r="E19" s="180">
        <f>SUM(E14:E18)</f>
        <v>27831911</v>
      </c>
    </row>
    <row r="20" spans="1:6" ht="15" thickBot="1" x14ac:dyDescent="0.35">
      <c r="A20" s="36" t="s">
        <v>147</v>
      </c>
      <c r="B20" s="36" t="s">
        <v>148</v>
      </c>
      <c r="C20" s="37"/>
      <c r="D20" s="38">
        <f>D12+D19</f>
        <v>469284473.54000002</v>
      </c>
      <c r="E20" s="38">
        <f>E12+E19</f>
        <v>463809295</v>
      </c>
      <c r="F20" s="357"/>
    </row>
    <row r="21" spans="1:6" ht="15" thickTop="1" x14ac:dyDescent="0.3"/>
    <row r="22" spans="1:6" x14ac:dyDescent="0.3">
      <c r="A22" s="29" t="s">
        <v>149</v>
      </c>
      <c r="B22" s="41" t="s">
        <v>150</v>
      </c>
      <c r="C22" s="39"/>
      <c r="D22" s="32"/>
      <c r="E22" s="32"/>
    </row>
    <row r="23" spans="1:6" x14ac:dyDescent="0.3">
      <c r="A23" s="33" t="s">
        <v>151</v>
      </c>
      <c r="B23" s="33" t="s">
        <v>152</v>
      </c>
      <c r="C23" s="34"/>
      <c r="D23" s="174"/>
      <c r="E23" s="174"/>
    </row>
    <row r="24" spans="1:6" x14ac:dyDescent="0.3">
      <c r="A24" s="101" t="s">
        <v>153</v>
      </c>
      <c r="B24" s="101" t="s">
        <v>154</v>
      </c>
      <c r="C24" s="21"/>
      <c r="D24" s="177">
        <v>39786089</v>
      </c>
      <c r="E24" s="177">
        <v>39786089</v>
      </c>
    </row>
    <row r="25" spans="1:6" x14ac:dyDescent="0.3">
      <c r="A25" s="101" t="s">
        <v>155</v>
      </c>
      <c r="B25" s="101" t="s">
        <v>156</v>
      </c>
      <c r="C25" s="26"/>
      <c r="D25" s="184">
        <v>-23352</v>
      </c>
      <c r="E25" s="184">
        <v>-24270</v>
      </c>
    </row>
    <row r="26" spans="1:6" x14ac:dyDescent="0.3">
      <c r="A26" s="101" t="s">
        <v>157</v>
      </c>
      <c r="B26" s="101" t="s">
        <v>158</v>
      </c>
      <c r="C26" s="35">
        <v>16</v>
      </c>
      <c r="D26" s="1">
        <v>188650930</v>
      </c>
      <c r="E26" s="1">
        <v>207960842</v>
      </c>
    </row>
    <row r="27" spans="1:6" x14ac:dyDescent="0.3">
      <c r="A27" s="101" t="s">
        <v>159</v>
      </c>
      <c r="B27" s="101" t="s">
        <v>160</v>
      </c>
      <c r="C27" s="35"/>
      <c r="D27" s="1">
        <v>100503041</v>
      </c>
      <c r="E27" s="1">
        <v>85638003</v>
      </c>
      <c r="F27" s="357"/>
    </row>
    <row r="28" spans="1:6" x14ac:dyDescent="0.3">
      <c r="A28" s="33" t="s">
        <v>161</v>
      </c>
      <c r="B28" s="33" t="s">
        <v>162</v>
      </c>
      <c r="C28" s="34"/>
      <c r="D28" s="179">
        <f>SUM(D24:D27)</f>
        <v>328916708</v>
      </c>
      <c r="E28" s="179">
        <f>SUM(E24:E27)</f>
        <v>333360664</v>
      </c>
    </row>
    <row r="29" spans="1:6" x14ac:dyDescent="0.3">
      <c r="A29" s="33" t="s">
        <v>163</v>
      </c>
      <c r="B29" s="33" t="s">
        <v>164</v>
      </c>
      <c r="C29" s="34"/>
      <c r="D29" s="251"/>
      <c r="E29" s="174"/>
    </row>
    <row r="30" spans="1:6" x14ac:dyDescent="0.3">
      <c r="A30" s="101" t="s">
        <v>165</v>
      </c>
      <c r="B30" s="101" t="s">
        <v>166</v>
      </c>
      <c r="C30" s="35">
        <v>19</v>
      </c>
      <c r="D30" s="1">
        <v>65568897</v>
      </c>
      <c r="E30" s="1">
        <v>69468183</v>
      </c>
    </row>
    <row r="31" spans="1:6" x14ac:dyDescent="0.3">
      <c r="A31" s="101" t="s">
        <v>167</v>
      </c>
      <c r="B31" s="101" t="s">
        <v>168</v>
      </c>
      <c r="C31" s="35">
        <v>17</v>
      </c>
      <c r="D31" s="1">
        <v>26070874</v>
      </c>
      <c r="E31" s="1">
        <v>24957748</v>
      </c>
    </row>
    <row r="32" spans="1:6" ht="28.8" x14ac:dyDescent="0.3">
      <c r="A32" s="101" t="s">
        <v>169</v>
      </c>
      <c r="B32" s="101" t="s">
        <v>170</v>
      </c>
      <c r="C32" s="35">
        <v>18</v>
      </c>
      <c r="D32" s="1">
        <v>1331477</v>
      </c>
      <c r="E32" s="1">
        <v>1351768</v>
      </c>
    </row>
    <row r="33" spans="1:9" x14ac:dyDescent="0.3">
      <c r="A33" s="101" t="s">
        <v>171</v>
      </c>
      <c r="B33" s="101" t="s">
        <v>172</v>
      </c>
      <c r="C33" s="35">
        <v>11</v>
      </c>
      <c r="D33" s="1">
        <v>450798</v>
      </c>
      <c r="E33" s="1">
        <v>459358</v>
      </c>
      <c r="F33" s="357"/>
    </row>
    <row r="34" spans="1:9" x14ac:dyDescent="0.3">
      <c r="A34" s="33" t="s">
        <v>173</v>
      </c>
      <c r="B34" s="33" t="s">
        <v>174</v>
      </c>
      <c r="C34" s="34"/>
      <c r="D34" s="279">
        <f>SUM(D30:D33)</f>
        <v>93422046</v>
      </c>
      <c r="E34" s="279">
        <f>SUM(E30:E33)</f>
        <v>96237057</v>
      </c>
    </row>
    <row r="35" spans="1:9" x14ac:dyDescent="0.3">
      <c r="A35" s="33" t="s">
        <v>175</v>
      </c>
      <c r="B35" s="33" t="s">
        <v>176</v>
      </c>
      <c r="C35" s="34"/>
      <c r="D35" s="251"/>
      <c r="E35" s="174"/>
    </row>
    <row r="36" spans="1:9" x14ac:dyDescent="0.3">
      <c r="A36" s="101" t="s">
        <v>165</v>
      </c>
      <c r="B36" t="s">
        <v>166</v>
      </c>
      <c r="C36" s="35">
        <v>19</v>
      </c>
      <c r="D36" s="1">
        <v>13974779</v>
      </c>
      <c r="E36" s="1">
        <v>12961766</v>
      </c>
      <c r="F36" s="357"/>
      <c r="H36" s="357"/>
      <c r="I36" s="357"/>
    </row>
    <row r="37" spans="1:9" x14ac:dyDescent="0.3">
      <c r="A37" s="101" t="s">
        <v>177</v>
      </c>
      <c r="B37" t="s">
        <v>178</v>
      </c>
      <c r="C37" s="35">
        <v>20</v>
      </c>
      <c r="D37" s="1">
        <v>5781591</v>
      </c>
      <c r="E37" s="1">
        <v>7411426</v>
      </c>
    </row>
    <row r="38" spans="1:9" x14ac:dyDescent="0.3">
      <c r="A38" s="101" t="s">
        <v>179</v>
      </c>
      <c r="B38" s="101" t="s">
        <v>180</v>
      </c>
      <c r="C38" s="35">
        <v>21</v>
      </c>
      <c r="D38" s="1">
        <v>2373934</v>
      </c>
      <c r="E38" s="1">
        <v>2204749</v>
      </c>
    </row>
    <row r="39" spans="1:9" x14ac:dyDescent="0.3">
      <c r="A39" s="101" t="s">
        <v>181</v>
      </c>
      <c r="B39" t="s">
        <v>182</v>
      </c>
      <c r="C39" s="35">
        <v>22</v>
      </c>
      <c r="D39" s="1">
        <v>17696397</v>
      </c>
      <c r="E39" s="1">
        <v>2260852</v>
      </c>
    </row>
    <row r="40" spans="1:9" x14ac:dyDescent="0.3">
      <c r="A40" s="115" t="s">
        <v>183</v>
      </c>
      <c r="B40" t="s">
        <v>184</v>
      </c>
      <c r="C40" s="35">
        <v>17</v>
      </c>
      <c r="D40" s="1">
        <v>4475</v>
      </c>
      <c r="E40" s="1" t="s">
        <v>122</v>
      </c>
    </row>
    <row r="41" spans="1:9" x14ac:dyDescent="0.3">
      <c r="A41" s="21" t="s">
        <v>185</v>
      </c>
      <c r="B41" s="101" t="s">
        <v>186</v>
      </c>
      <c r="C41" s="35">
        <v>17</v>
      </c>
      <c r="D41" s="1">
        <v>974483</v>
      </c>
      <c r="E41" s="1">
        <v>767335</v>
      </c>
    </row>
    <row r="42" spans="1:9" x14ac:dyDescent="0.3">
      <c r="A42" s="101" t="s">
        <v>187</v>
      </c>
      <c r="B42" t="s">
        <v>188</v>
      </c>
      <c r="C42" s="26">
        <v>13</v>
      </c>
      <c r="D42" s="1">
        <v>6112857</v>
      </c>
      <c r="E42" s="1">
        <v>8580382</v>
      </c>
    </row>
    <row r="43" spans="1:9" x14ac:dyDescent="0.3">
      <c r="A43" s="101" t="s">
        <v>189</v>
      </c>
      <c r="B43" s="101" t="s">
        <v>190</v>
      </c>
      <c r="C43" s="35">
        <v>11</v>
      </c>
      <c r="D43" s="1">
        <v>27204</v>
      </c>
      <c r="E43" s="1">
        <v>25064</v>
      </c>
    </row>
    <row r="44" spans="1:9" x14ac:dyDescent="0.3">
      <c r="A44" s="29" t="s">
        <v>191</v>
      </c>
      <c r="B44" s="29" t="s">
        <v>192</v>
      </c>
      <c r="C44" s="31"/>
      <c r="D44" s="278">
        <f>SUM(D36:D43)</f>
        <v>46945720</v>
      </c>
      <c r="E44" s="278">
        <f>SUM(E36:E43)</f>
        <v>34211574</v>
      </c>
    </row>
    <row r="45" spans="1:9" ht="29.4" customHeight="1" thickBot="1" x14ac:dyDescent="0.35">
      <c r="A45" s="36" t="s">
        <v>193</v>
      </c>
      <c r="B45" s="36" t="s">
        <v>194</v>
      </c>
      <c r="C45" s="37"/>
      <c r="D45" s="38">
        <f>D28+D34+D44</f>
        <v>469284474</v>
      </c>
      <c r="E45" s="38">
        <f>E28+E34+E44</f>
        <v>463809295</v>
      </c>
    </row>
    <row r="46" spans="1:9" ht="15" thickTop="1" x14ac:dyDescent="0.3"/>
    <row r="47" spans="1:9" x14ac:dyDescent="0.3">
      <c r="D47" s="357"/>
      <c r="E47" s="3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51"/>
  <sheetViews>
    <sheetView showGridLines="0" zoomScaleNormal="100" workbookViewId="0"/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  <c r="C1" s="171"/>
    </row>
    <row r="2" spans="1:8" ht="18" customHeight="1" x14ac:dyDescent="0.3">
      <c r="A2" s="136" t="s">
        <v>195</v>
      </c>
      <c r="B2" s="6" t="s">
        <v>196</v>
      </c>
      <c r="C2" s="6"/>
    </row>
    <row r="3" spans="1:8" ht="28.8" x14ac:dyDescent="0.3">
      <c r="A3" s="54"/>
      <c r="B3" s="54"/>
      <c r="C3" s="289" t="s">
        <v>197</v>
      </c>
      <c r="D3" s="8" t="s">
        <v>153</v>
      </c>
      <c r="E3" s="8" t="s">
        <v>155</v>
      </c>
      <c r="F3" s="8" t="s">
        <v>157</v>
      </c>
      <c r="G3" s="8" t="s">
        <v>159</v>
      </c>
      <c r="H3" s="8" t="s">
        <v>198</v>
      </c>
    </row>
    <row r="4" spans="1:8" ht="28.8" x14ac:dyDescent="0.3">
      <c r="A4" s="54"/>
      <c r="B4" s="54"/>
      <c r="C4" s="289" t="s">
        <v>199</v>
      </c>
      <c r="D4" s="76" t="s">
        <v>154</v>
      </c>
      <c r="E4" s="8" t="s">
        <v>156</v>
      </c>
      <c r="F4" s="8" t="s">
        <v>158</v>
      </c>
      <c r="G4" s="8" t="s">
        <v>160</v>
      </c>
      <c r="H4" s="8" t="s">
        <v>200</v>
      </c>
    </row>
    <row r="5" spans="1:8" x14ac:dyDescent="0.3">
      <c r="A5" s="55"/>
      <c r="B5" s="55"/>
      <c r="C5" s="55"/>
      <c r="D5" s="32" t="s">
        <v>104</v>
      </c>
      <c r="E5" s="32" t="s">
        <v>104</v>
      </c>
      <c r="F5" s="32" t="s">
        <v>104</v>
      </c>
      <c r="G5" s="32" t="s">
        <v>104</v>
      </c>
      <c r="H5" s="32" t="s">
        <v>104</v>
      </c>
    </row>
    <row r="6" spans="1:8" x14ac:dyDescent="0.3">
      <c r="A6" s="56"/>
      <c r="B6" s="56"/>
      <c r="C6" s="56"/>
      <c r="D6" s="56"/>
      <c r="E6" s="57"/>
      <c r="F6" s="56"/>
      <c r="G6" s="56"/>
      <c r="H6" s="56"/>
    </row>
    <row r="7" spans="1:8" x14ac:dyDescent="0.3">
      <c r="A7" s="63" t="s">
        <v>201</v>
      </c>
      <c r="B7" s="157" t="s">
        <v>202</v>
      </c>
      <c r="C7" s="157"/>
      <c r="D7" s="185">
        <v>39786089</v>
      </c>
      <c r="E7" s="184">
        <v>-25320</v>
      </c>
      <c r="F7" s="185">
        <v>216230918</v>
      </c>
      <c r="G7" s="185">
        <v>76412620</v>
      </c>
      <c r="H7" s="184">
        <v>332404307</v>
      </c>
    </row>
    <row r="8" spans="1:8" x14ac:dyDescent="0.3">
      <c r="A8" s="10" t="s">
        <v>203</v>
      </c>
      <c r="B8" s="10" t="s">
        <v>204</v>
      </c>
      <c r="C8" s="10"/>
      <c r="D8" s="185">
        <v>0</v>
      </c>
      <c r="E8" s="184">
        <v>1050</v>
      </c>
      <c r="F8" s="185">
        <v>0</v>
      </c>
      <c r="G8" s="185">
        <v>-9548661</v>
      </c>
      <c r="H8" s="184">
        <f>SUM(D8:G8)</f>
        <v>-9547611</v>
      </c>
    </row>
    <row r="9" spans="1:8" x14ac:dyDescent="0.3">
      <c r="A9" s="10" t="s">
        <v>205</v>
      </c>
      <c r="B9" t="s">
        <v>206</v>
      </c>
      <c r="C9" s="290">
        <v>16</v>
      </c>
      <c r="D9" s="185">
        <v>0</v>
      </c>
      <c r="E9" s="184">
        <v>0</v>
      </c>
      <c r="F9" s="185">
        <v>-8329121</v>
      </c>
      <c r="G9" s="185">
        <v>7409299</v>
      </c>
      <c r="H9" s="184">
        <f>SUM(D9:G9)</f>
        <v>-919822</v>
      </c>
    </row>
    <row r="10" spans="1:8" s="293" customFormat="1" x14ac:dyDescent="0.3">
      <c r="A10" s="58" t="s">
        <v>207</v>
      </c>
      <c r="B10" s="58" t="s">
        <v>208</v>
      </c>
      <c r="C10" s="58"/>
      <c r="D10" s="187"/>
      <c r="E10" s="188"/>
      <c r="F10" s="187"/>
      <c r="G10" s="187"/>
      <c r="H10" s="184"/>
    </row>
    <row r="11" spans="1:8" ht="28.8" x14ac:dyDescent="0.3">
      <c r="A11" s="282" t="s">
        <v>107</v>
      </c>
      <c r="B11" s="282" t="s">
        <v>209</v>
      </c>
      <c r="C11" s="291">
        <v>18</v>
      </c>
      <c r="D11" s="185">
        <v>0</v>
      </c>
      <c r="E11" s="184">
        <v>0</v>
      </c>
      <c r="F11" s="185">
        <v>59045</v>
      </c>
      <c r="G11" s="185">
        <v>0</v>
      </c>
      <c r="H11" s="184">
        <f t="shared" ref="H11:H16" si="0">SUM(D11:G11)</f>
        <v>59045</v>
      </c>
    </row>
    <row r="12" spans="1:8" s="293" customFormat="1" x14ac:dyDescent="0.3">
      <c r="A12" s="58" t="s">
        <v>210</v>
      </c>
      <c r="B12" s="61" t="s">
        <v>211</v>
      </c>
      <c r="C12" s="61"/>
      <c r="D12" s="187">
        <f>D11</f>
        <v>0</v>
      </c>
      <c r="E12" s="187">
        <f t="shared" ref="E12:H12" si="1">E11</f>
        <v>0</v>
      </c>
      <c r="F12" s="187">
        <f t="shared" si="1"/>
        <v>59045</v>
      </c>
      <c r="G12" s="187">
        <f t="shared" si="1"/>
        <v>0</v>
      </c>
      <c r="H12" s="187">
        <f t="shared" si="1"/>
        <v>59045</v>
      </c>
    </row>
    <row r="13" spans="1:8" x14ac:dyDescent="0.3">
      <c r="A13" s="9" t="s">
        <v>212</v>
      </c>
      <c r="B13" s="62" t="s">
        <v>100</v>
      </c>
      <c r="C13" s="9"/>
      <c r="D13" s="189">
        <v>0</v>
      </c>
      <c r="E13" s="190">
        <v>0</v>
      </c>
      <c r="F13" s="292">
        <v>0</v>
      </c>
      <c r="G13" s="292">
        <v>11364745</v>
      </c>
      <c r="H13" s="184">
        <f t="shared" si="0"/>
        <v>11364745</v>
      </c>
    </row>
    <row r="14" spans="1:8" s="293" customFormat="1" x14ac:dyDescent="0.3">
      <c r="A14" s="59" t="s">
        <v>198</v>
      </c>
      <c r="B14" s="58" t="s">
        <v>200</v>
      </c>
      <c r="C14" s="61"/>
      <c r="D14" s="191">
        <f>D13+D8+D9</f>
        <v>0</v>
      </c>
      <c r="E14" s="191">
        <f>E12+E9+E8+E13</f>
        <v>1050</v>
      </c>
      <c r="F14" s="191">
        <f>F12+F9+F8+F13</f>
        <v>-8270076</v>
      </c>
      <c r="G14" s="191">
        <f>G12+G9+G8+G13</f>
        <v>9225383</v>
      </c>
      <c r="H14" s="188">
        <f t="shared" si="0"/>
        <v>956357</v>
      </c>
    </row>
    <row r="15" spans="1:8" ht="15" thickBot="1" x14ac:dyDescent="0.35">
      <c r="A15" s="60" t="s">
        <v>213</v>
      </c>
      <c r="B15" s="60" t="s">
        <v>214</v>
      </c>
      <c r="C15" s="60"/>
      <c r="D15" s="192">
        <f>D7+D14</f>
        <v>39786089</v>
      </c>
      <c r="E15" s="192">
        <f>E7+E14</f>
        <v>-24270</v>
      </c>
      <c r="F15" s="192">
        <f>F7+F14</f>
        <v>207960842</v>
      </c>
      <c r="G15" s="192">
        <f>G7+G14</f>
        <v>85638003</v>
      </c>
      <c r="H15" s="193">
        <f t="shared" si="0"/>
        <v>333360664</v>
      </c>
    </row>
    <row r="16" spans="1:8" ht="15" thickTop="1" x14ac:dyDescent="0.3">
      <c r="A16" s="10" t="s">
        <v>203</v>
      </c>
      <c r="B16" s="10" t="s">
        <v>204</v>
      </c>
      <c r="C16" s="10"/>
      <c r="D16" s="185">
        <v>0</v>
      </c>
      <c r="E16" s="224">
        <v>918</v>
      </c>
      <c r="F16" s="229">
        <v>0</v>
      </c>
      <c r="G16" s="229">
        <v>-8355078</v>
      </c>
      <c r="H16" s="224">
        <f t="shared" si="0"/>
        <v>-8354160</v>
      </c>
    </row>
    <row r="17" spans="1:8" x14ac:dyDescent="0.3">
      <c r="A17" s="10" t="s">
        <v>205</v>
      </c>
      <c r="B17" t="s">
        <v>206</v>
      </c>
      <c r="C17">
        <v>16</v>
      </c>
      <c r="D17" s="185">
        <v>0</v>
      </c>
      <c r="E17" s="224">
        <v>0</v>
      </c>
      <c r="F17" s="229">
        <v>-7596715</v>
      </c>
      <c r="G17" s="229">
        <v>7048351</v>
      </c>
      <c r="H17" s="224">
        <f t="shared" ref="H17:H23" si="2">SUM(D17:G17)</f>
        <v>-548364</v>
      </c>
    </row>
    <row r="18" spans="1:8" s="293" customFormat="1" x14ac:dyDescent="0.3">
      <c r="A18" s="58" t="s">
        <v>207</v>
      </c>
      <c r="B18" s="58" t="s">
        <v>208</v>
      </c>
      <c r="C18" s="58"/>
      <c r="D18" s="187"/>
      <c r="E18" s="188"/>
      <c r="F18" s="187"/>
      <c r="G18" s="187"/>
      <c r="H18" s="224"/>
    </row>
    <row r="19" spans="1:8" s="293" customFormat="1" ht="28.8" x14ac:dyDescent="0.3">
      <c r="A19" s="324" t="s">
        <v>215</v>
      </c>
      <c r="B19" t="s">
        <v>216</v>
      </c>
      <c r="C19" s="61">
        <v>16</v>
      </c>
      <c r="D19" s="187" t="s">
        <v>122</v>
      </c>
      <c r="E19" s="188" t="s">
        <v>122</v>
      </c>
      <c r="F19" s="187">
        <v>-11742677</v>
      </c>
      <c r="G19" s="187" t="s">
        <v>122</v>
      </c>
      <c r="H19" s="224">
        <f>F19</f>
        <v>-11742677</v>
      </c>
    </row>
    <row r="20" spans="1:8" ht="28.8" x14ac:dyDescent="0.3">
      <c r="A20" s="101" t="s">
        <v>107</v>
      </c>
      <c r="B20" s="282" t="s">
        <v>209</v>
      </c>
      <c r="C20" s="282">
        <v>18</v>
      </c>
      <c r="D20" s="185">
        <v>0</v>
      </c>
      <c r="E20" s="184">
        <v>0</v>
      </c>
      <c r="F20" s="185">
        <v>29480</v>
      </c>
      <c r="G20" s="185">
        <v>0</v>
      </c>
      <c r="H20" s="224">
        <f t="shared" si="2"/>
        <v>29480</v>
      </c>
    </row>
    <row r="21" spans="1:8" s="293" customFormat="1" x14ac:dyDescent="0.3">
      <c r="A21" s="58" t="s">
        <v>210</v>
      </c>
      <c r="B21" s="61" t="s">
        <v>211</v>
      </c>
      <c r="C21" s="61"/>
      <c r="D21" s="187">
        <v>0</v>
      </c>
      <c r="E21" s="188">
        <v>0</v>
      </c>
      <c r="F21" s="187">
        <f>F19+F20</f>
        <v>-11713197</v>
      </c>
      <c r="G21" s="187">
        <v>0</v>
      </c>
      <c r="H21" s="188">
        <f t="shared" si="2"/>
        <v>-11713197</v>
      </c>
    </row>
    <row r="22" spans="1:8" x14ac:dyDescent="0.3">
      <c r="A22" s="10" t="s">
        <v>106</v>
      </c>
      <c r="B22" s="10" t="s">
        <v>100</v>
      </c>
      <c r="C22" s="10"/>
      <c r="D22" s="185">
        <v>0</v>
      </c>
      <c r="E22" s="224">
        <v>0</v>
      </c>
      <c r="F22" s="229">
        <v>0</v>
      </c>
      <c r="G22" s="229">
        <v>16171765</v>
      </c>
      <c r="H22" s="224">
        <f t="shared" si="2"/>
        <v>16171765</v>
      </c>
    </row>
    <row r="23" spans="1:8" s="293" customFormat="1" x14ac:dyDescent="0.3">
      <c r="A23" s="61" t="s">
        <v>198</v>
      </c>
      <c r="B23" s="61" t="s">
        <v>217</v>
      </c>
      <c r="C23" s="61"/>
      <c r="D23" s="189">
        <v>0</v>
      </c>
      <c r="E23" s="190">
        <f>E16+E17+E21+E22</f>
        <v>918</v>
      </c>
      <c r="F23" s="190">
        <f>F16+F17+F21+F22</f>
        <v>-19309912</v>
      </c>
      <c r="G23" s="190">
        <f>G16+G17+G21+G22</f>
        <v>14865038</v>
      </c>
      <c r="H23" s="188">
        <f t="shared" si="2"/>
        <v>-4443956</v>
      </c>
    </row>
    <row r="24" spans="1:8" ht="15" thickBot="1" x14ac:dyDescent="0.35">
      <c r="A24" s="60" t="s">
        <v>218</v>
      </c>
      <c r="B24" s="60" t="s">
        <v>219</v>
      </c>
      <c r="C24" s="60"/>
      <c r="D24" s="192">
        <f>D15+D23</f>
        <v>39786089</v>
      </c>
      <c r="E24" s="192">
        <f>E15+E23</f>
        <v>-23352</v>
      </c>
      <c r="F24" s="192">
        <f>F15+F23</f>
        <v>188650930</v>
      </c>
      <c r="G24" s="192">
        <f>G15+G23</f>
        <v>100503041</v>
      </c>
      <c r="H24" s="227">
        <f>SUM(D24:G24)</f>
        <v>328916708</v>
      </c>
    </row>
    <row r="25" spans="1:8" ht="18.600000000000001" thickTop="1" x14ac:dyDescent="0.3">
      <c r="A25" s="47"/>
      <c r="B25" s="47"/>
      <c r="C25" s="47"/>
      <c r="D25" s="6"/>
    </row>
    <row r="26" spans="1:8" x14ac:dyDescent="0.3">
      <c r="A26" s="42"/>
      <c r="B26" s="42"/>
      <c r="C26" s="42"/>
      <c r="D26" s="42"/>
      <c r="E26" s="73"/>
      <c r="F26" s="43"/>
      <c r="G26" s="74"/>
    </row>
    <row r="27" spans="1:8" x14ac:dyDescent="0.3">
      <c r="A27" s="97"/>
      <c r="B27" s="97"/>
      <c r="C27" s="97"/>
      <c r="D27" s="42"/>
      <c r="E27" s="48"/>
      <c r="F27" s="93"/>
      <c r="G27" s="93"/>
    </row>
    <row r="28" spans="1:8" x14ac:dyDescent="0.3">
      <c r="A28" s="97"/>
      <c r="B28" s="97"/>
      <c r="C28" s="97"/>
      <c r="D28" s="97"/>
      <c r="E28" s="73"/>
      <c r="F28" s="93"/>
      <c r="G28" s="93"/>
    </row>
    <row r="29" spans="1:8" x14ac:dyDescent="0.3">
      <c r="A29" s="96"/>
      <c r="B29" s="96"/>
      <c r="C29" s="96"/>
      <c r="D29" s="96"/>
      <c r="E29" s="49"/>
      <c r="F29" s="45"/>
      <c r="G29" s="45"/>
    </row>
    <row r="30" spans="1:8" x14ac:dyDescent="0.3">
      <c r="A30" s="96"/>
      <c r="B30" s="96"/>
      <c r="C30" s="96"/>
      <c r="D30" s="96"/>
      <c r="E30" s="50"/>
      <c r="F30" s="45"/>
      <c r="G30" s="45"/>
    </row>
    <row r="31" spans="1:8" x14ac:dyDescent="0.3">
      <c r="A31" s="96"/>
      <c r="B31" s="96"/>
      <c r="C31" s="96"/>
      <c r="D31" s="96"/>
      <c r="E31" s="44"/>
      <c r="F31" s="93"/>
      <c r="G31" s="45"/>
    </row>
    <row r="32" spans="1:8" x14ac:dyDescent="0.3">
      <c r="A32" s="96"/>
      <c r="B32" s="96"/>
      <c r="C32" s="96"/>
      <c r="D32" s="96"/>
      <c r="E32" s="44"/>
      <c r="F32" s="93"/>
      <c r="G32" s="45"/>
    </row>
    <row r="33" spans="1:7" x14ac:dyDescent="0.3">
      <c r="A33" s="51"/>
      <c r="B33" s="51"/>
      <c r="C33" s="51"/>
      <c r="D33" s="51"/>
      <c r="E33" s="48"/>
      <c r="F33" s="52"/>
      <c r="G33" s="53"/>
    </row>
    <row r="34" spans="1:7" x14ac:dyDescent="0.3">
      <c r="A34" s="51"/>
      <c r="B34" s="51"/>
      <c r="C34" s="51"/>
      <c r="D34" s="51"/>
      <c r="E34" s="48"/>
      <c r="F34" s="52"/>
      <c r="G34" s="53"/>
    </row>
    <row r="35" spans="1:7" x14ac:dyDescent="0.3">
      <c r="A35" s="97"/>
      <c r="B35" s="97"/>
      <c r="C35" s="97"/>
      <c r="D35" s="97"/>
      <c r="E35" s="73"/>
      <c r="F35" s="74"/>
      <c r="G35" s="45"/>
    </row>
    <row r="36" spans="1:7" x14ac:dyDescent="0.3">
      <c r="A36" s="97"/>
      <c r="B36" s="97"/>
      <c r="C36" s="97"/>
      <c r="D36" s="97"/>
      <c r="E36" s="73"/>
      <c r="F36" s="75"/>
      <c r="G36" s="93"/>
    </row>
    <row r="37" spans="1:7" x14ac:dyDescent="0.3">
      <c r="A37" s="96"/>
      <c r="B37" s="96"/>
      <c r="C37" s="96"/>
      <c r="D37" s="96"/>
      <c r="E37" s="44"/>
      <c r="F37" s="93"/>
      <c r="G37" s="45"/>
    </row>
    <row r="38" spans="1:7" x14ac:dyDescent="0.3">
      <c r="A38" s="96"/>
      <c r="B38" s="96"/>
      <c r="C38" s="96"/>
      <c r="D38" s="96"/>
      <c r="E38" s="49"/>
      <c r="F38" s="45"/>
      <c r="G38" s="45"/>
    </row>
    <row r="39" spans="1:7" x14ac:dyDescent="0.3">
      <c r="A39" s="96"/>
      <c r="B39" s="96"/>
      <c r="C39" s="96"/>
      <c r="D39" s="96"/>
      <c r="E39" s="44"/>
      <c r="F39" s="93"/>
      <c r="G39" s="93"/>
    </row>
    <row r="40" spans="1:7" x14ac:dyDescent="0.3">
      <c r="A40" s="96"/>
      <c r="B40" s="96"/>
      <c r="C40" s="96"/>
      <c r="D40" s="96"/>
      <c r="E40" s="44"/>
      <c r="F40" s="45"/>
      <c r="G40" s="45"/>
    </row>
    <row r="41" spans="1:7" x14ac:dyDescent="0.3">
      <c r="A41" s="97"/>
      <c r="B41" s="97"/>
      <c r="C41" s="97"/>
      <c r="D41" s="97"/>
      <c r="E41" s="73"/>
      <c r="F41" s="74"/>
      <c r="G41" s="46"/>
    </row>
    <row r="42" spans="1:7" x14ac:dyDescent="0.3">
      <c r="A42" s="97"/>
      <c r="B42" s="97"/>
      <c r="C42" s="97"/>
      <c r="D42" s="97"/>
      <c r="E42" s="73"/>
      <c r="F42" s="75"/>
      <c r="G42" s="93"/>
    </row>
    <row r="43" spans="1:7" x14ac:dyDescent="0.3">
      <c r="A43" s="96"/>
      <c r="B43" s="96"/>
      <c r="C43" s="96"/>
      <c r="D43" s="96"/>
      <c r="E43" s="44"/>
      <c r="F43" s="93"/>
      <c r="G43" s="45"/>
    </row>
    <row r="44" spans="1:7" x14ac:dyDescent="0.3">
      <c r="A44" s="96"/>
      <c r="B44" s="96"/>
      <c r="C44" s="96"/>
      <c r="D44" s="96"/>
      <c r="E44" s="44"/>
      <c r="F44" s="93"/>
      <c r="G44" s="45"/>
    </row>
    <row r="45" spans="1:7" x14ac:dyDescent="0.3">
      <c r="A45" s="96"/>
      <c r="B45" s="96"/>
      <c r="C45" s="96"/>
      <c r="D45" s="96"/>
      <c r="E45" s="44"/>
      <c r="F45" s="93"/>
      <c r="G45" s="45"/>
    </row>
    <row r="46" spans="1:7" x14ac:dyDescent="0.3">
      <c r="A46" s="96"/>
      <c r="B46" s="96"/>
      <c r="C46" s="96"/>
      <c r="D46" s="96"/>
      <c r="E46" s="44"/>
      <c r="F46" s="93"/>
      <c r="G46" s="45"/>
    </row>
    <row r="47" spans="1:7" x14ac:dyDescent="0.3">
      <c r="A47" s="96"/>
      <c r="B47" s="96"/>
      <c r="C47" s="96"/>
      <c r="D47" s="96"/>
      <c r="E47" s="44"/>
      <c r="F47" s="93"/>
      <c r="G47" s="45"/>
    </row>
    <row r="48" spans="1:7" x14ac:dyDescent="0.3">
      <c r="A48" s="96"/>
      <c r="B48" s="96"/>
      <c r="C48" s="96"/>
      <c r="D48" s="96"/>
      <c r="E48" s="49"/>
      <c r="F48" s="45"/>
      <c r="G48" s="45"/>
    </row>
    <row r="49" spans="1:7" x14ac:dyDescent="0.3">
      <c r="A49" s="96"/>
      <c r="B49" s="96"/>
      <c r="C49" s="96"/>
      <c r="D49" s="96"/>
      <c r="E49" s="44"/>
      <c r="F49" s="45"/>
      <c r="G49" s="45"/>
    </row>
    <row r="50" spans="1:7" x14ac:dyDescent="0.3">
      <c r="A50" s="97"/>
      <c r="B50" s="97"/>
      <c r="C50" s="97"/>
      <c r="D50" s="97"/>
      <c r="E50" s="73"/>
      <c r="F50" s="74"/>
      <c r="G50" s="46"/>
    </row>
    <row r="51" spans="1:7" x14ac:dyDescent="0.3">
      <c r="A51" s="97"/>
      <c r="B51" s="97"/>
      <c r="C51" s="97"/>
      <c r="D51" s="97"/>
      <c r="E51" s="73"/>
      <c r="F51" s="74"/>
      <c r="G51" s="46"/>
    </row>
  </sheetData>
  <pageMargins left="0.7" right="0.7" top="0.75" bottom="0.75" header="0.3" footer="0.3"/>
  <pageSetup paperSize="9" orientation="portrait" r:id="rId1"/>
  <ignoredErrors>
    <ignoredError sqref="H9 H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zoomScaleNormal="100" workbookViewId="0"/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6" ht="18" x14ac:dyDescent="0.3">
      <c r="A2" s="6" t="s">
        <v>220</v>
      </c>
      <c r="B2" s="6" t="s">
        <v>221</v>
      </c>
    </row>
    <row r="3" spans="1:6" ht="28.8" x14ac:dyDescent="0.3">
      <c r="A3" s="28"/>
      <c r="B3" s="28"/>
      <c r="C3" s="8" t="s">
        <v>222</v>
      </c>
      <c r="D3" s="139">
        <f>'Peļņas vai zaudējumu pārskats'!D3</f>
        <v>2023</v>
      </c>
      <c r="E3" s="139">
        <f>'Peļņas vai zaudējumu pārskats'!E3</f>
        <v>2022</v>
      </c>
      <c r="F3" s="74"/>
    </row>
    <row r="4" spans="1:6" x14ac:dyDescent="0.3">
      <c r="A4" s="64" t="s">
        <v>223</v>
      </c>
      <c r="B4" s="72" t="s">
        <v>224</v>
      </c>
      <c r="C4" s="30"/>
      <c r="D4" s="32" t="s">
        <v>104</v>
      </c>
      <c r="E4" s="32" t="s">
        <v>104</v>
      </c>
      <c r="F4" s="93"/>
    </row>
    <row r="5" spans="1:6" x14ac:dyDescent="0.3">
      <c r="A5" s="102" t="s">
        <v>225</v>
      </c>
      <c r="B5" s="102" t="s">
        <v>226</v>
      </c>
      <c r="C5" s="65"/>
      <c r="D5" s="253">
        <v>18260535</v>
      </c>
      <c r="E5" s="181">
        <v>13751910</v>
      </c>
      <c r="F5" s="93"/>
    </row>
    <row r="6" spans="1:6" x14ac:dyDescent="0.3">
      <c r="A6" s="66" t="s">
        <v>227</v>
      </c>
      <c r="B6" s="66" t="s">
        <v>228</v>
      </c>
      <c r="C6" s="26"/>
      <c r="D6" s="231"/>
      <c r="E6" s="231"/>
      <c r="F6" s="45"/>
    </row>
    <row r="7" spans="1:6" ht="28.8" x14ac:dyDescent="0.3">
      <c r="A7" s="283" t="s">
        <v>709</v>
      </c>
      <c r="B7" s="283" t="s">
        <v>710</v>
      </c>
      <c r="C7" s="215">
        <v>9</v>
      </c>
      <c r="D7" s="224">
        <v>29194738</v>
      </c>
      <c r="E7" s="224">
        <v>17123684</v>
      </c>
      <c r="F7" s="45"/>
    </row>
    <row r="8" spans="1:6" x14ac:dyDescent="0.3">
      <c r="A8" s="101" t="s">
        <v>229</v>
      </c>
      <c r="B8" s="283" t="s">
        <v>230</v>
      </c>
      <c r="C8" s="35">
        <v>11</v>
      </c>
      <c r="D8" s="224">
        <v>13145</v>
      </c>
      <c r="E8" s="224">
        <v>26251</v>
      </c>
      <c r="F8" s="45"/>
    </row>
    <row r="9" spans="1:6" x14ac:dyDescent="0.3">
      <c r="A9" s="101" t="s">
        <v>231</v>
      </c>
      <c r="B9" s="283" t="s">
        <v>232</v>
      </c>
      <c r="C9" s="35">
        <v>8</v>
      </c>
      <c r="D9" s="224">
        <v>730319</v>
      </c>
      <c r="E9" s="224">
        <v>708597</v>
      </c>
      <c r="F9" s="45"/>
    </row>
    <row r="10" spans="1:6" x14ac:dyDescent="0.3">
      <c r="A10" s="283" t="s">
        <v>724</v>
      </c>
      <c r="B10" s="283" t="s">
        <v>233</v>
      </c>
      <c r="C10" s="26">
        <v>6</v>
      </c>
      <c r="D10" s="224">
        <v>152767</v>
      </c>
      <c r="E10" s="224">
        <v>-34135</v>
      </c>
      <c r="F10" s="45"/>
    </row>
    <row r="11" spans="1:6" x14ac:dyDescent="0.3">
      <c r="A11" s="101" t="s">
        <v>234</v>
      </c>
      <c r="B11" s="283" t="s">
        <v>235</v>
      </c>
      <c r="C11" s="35"/>
      <c r="D11" s="224">
        <v>-20291</v>
      </c>
      <c r="E11" s="224">
        <v>-22367</v>
      </c>
      <c r="F11" s="93"/>
    </row>
    <row r="12" spans="1:6" x14ac:dyDescent="0.3">
      <c r="A12" s="294" t="s">
        <v>236</v>
      </c>
      <c r="B12" s="283" t="s">
        <v>237</v>
      </c>
      <c r="C12" s="35">
        <v>3</v>
      </c>
      <c r="D12" s="224">
        <v>-820889</v>
      </c>
      <c r="E12" s="224">
        <v>-614520</v>
      </c>
      <c r="F12" s="93"/>
    </row>
    <row r="13" spans="1:6" x14ac:dyDescent="0.3">
      <c r="A13" s="101" t="s">
        <v>238</v>
      </c>
      <c r="B13" s="283" t="s">
        <v>239</v>
      </c>
      <c r="C13" s="26"/>
      <c r="D13" s="224">
        <v>2389890</v>
      </c>
      <c r="E13" s="224">
        <v>609927</v>
      </c>
      <c r="F13" s="45"/>
    </row>
    <row r="14" spans="1:6" x14ac:dyDescent="0.3">
      <c r="A14" s="283" t="s">
        <v>240</v>
      </c>
      <c r="B14" s="283" t="s">
        <v>241</v>
      </c>
      <c r="C14" s="26"/>
      <c r="D14" s="224">
        <v>-80105</v>
      </c>
      <c r="E14" s="224" t="s">
        <v>122</v>
      </c>
      <c r="F14" s="45"/>
    </row>
    <row r="15" spans="1:6" x14ac:dyDescent="0.3">
      <c r="A15" s="66" t="s">
        <v>242</v>
      </c>
      <c r="B15" s="66" t="s">
        <v>243</v>
      </c>
      <c r="C15" s="26"/>
      <c r="D15" s="232"/>
      <c r="E15" s="232"/>
      <c r="F15" s="45"/>
    </row>
    <row r="16" spans="1:6" ht="44.4" customHeight="1" x14ac:dyDescent="0.3">
      <c r="A16" s="283" t="s">
        <v>244</v>
      </c>
      <c r="B16" s="283" t="s">
        <v>245</v>
      </c>
      <c r="C16" s="26"/>
      <c r="D16" s="224">
        <v>713357</v>
      </c>
      <c r="E16" s="224">
        <v>1083048</v>
      </c>
      <c r="F16" s="45"/>
    </row>
    <row r="17" spans="1:6" x14ac:dyDescent="0.3">
      <c r="A17" s="283" t="s">
        <v>726</v>
      </c>
      <c r="B17" s="283" t="s">
        <v>725</v>
      </c>
      <c r="C17" s="26"/>
      <c r="D17" s="224">
        <f>-768-985906</f>
        <v>-986674</v>
      </c>
      <c r="E17" s="224">
        <f>-1093782+29386</f>
        <v>-1064396</v>
      </c>
      <c r="F17" s="45"/>
    </row>
    <row r="18" spans="1:6" ht="55.2" customHeight="1" x14ac:dyDescent="0.3">
      <c r="A18" s="284" t="s">
        <v>246</v>
      </c>
      <c r="B18" s="284" t="s">
        <v>247</v>
      </c>
      <c r="C18" s="30"/>
      <c r="D18" s="228">
        <v>-4331736</v>
      </c>
      <c r="E18" s="228">
        <v>3036874</v>
      </c>
      <c r="F18" s="45"/>
    </row>
    <row r="19" spans="1:6" x14ac:dyDescent="0.3">
      <c r="A19" s="67" t="s">
        <v>248</v>
      </c>
      <c r="B19" s="67" t="s">
        <v>249</v>
      </c>
      <c r="C19" s="68"/>
      <c r="D19" s="233">
        <v>-2088770</v>
      </c>
      <c r="E19" s="233">
        <v>-2387165</v>
      </c>
      <c r="F19" s="46"/>
    </row>
    <row r="20" spans="1:6" x14ac:dyDescent="0.3">
      <c r="A20" s="102" t="s">
        <v>250</v>
      </c>
      <c r="B20" s="102" t="s">
        <v>251</v>
      </c>
      <c r="C20" s="65"/>
      <c r="D20" s="230">
        <f>SUM(D7:D19)+D5</f>
        <v>43126286</v>
      </c>
      <c r="E20" s="230">
        <f>SUM(E7:E19)+E5</f>
        <v>32217708</v>
      </c>
    </row>
    <row r="21" spans="1:6" x14ac:dyDescent="0.3">
      <c r="A21" s="33" t="s">
        <v>252</v>
      </c>
      <c r="B21" s="33" t="s">
        <v>253</v>
      </c>
      <c r="C21" s="26"/>
      <c r="D21" s="232"/>
      <c r="E21" s="232"/>
    </row>
    <row r="22" spans="1:6" x14ac:dyDescent="0.3">
      <c r="A22" s="101" t="s">
        <v>254</v>
      </c>
      <c r="B22" s="101" t="s">
        <v>255</v>
      </c>
      <c r="C22" s="215">
        <v>9</v>
      </c>
      <c r="D22" s="224">
        <v>-28958250</v>
      </c>
      <c r="E22" s="224">
        <v>-16873561</v>
      </c>
      <c r="F22" s="74"/>
    </row>
    <row r="23" spans="1:6" x14ac:dyDescent="0.3">
      <c r="A23" s="101" t="s">
        <v>256</v>
      </c>
      <c r="B23" s="101" t="s">
        <v>257</v>
      </c>
      <c r="C23" s="35">
        <v>8</v>
      </c>
      <c r="D23" s="224">
        <v>-501400</v>
      </c>
      <c r="E23" s="224">
        <v>-926543</v>
      </c>
      <c r="F23" s="93"/>
    </row>
    <row r="24" spans="1:6" ht="28.8" x14ac:dyDescent="0.3">
      <c r="A24" s="101" t="s">
        <v>258</v>
      </c>
      <c r="B24" s="101" t="s">
        <v>259</v>
      </c>
      <c r="C24" s="26"/>
      <c r="D24" s="224">
        <v>4789</v>
      </c>
      <c r="E24" s="224">
        <v>35866</v>
      </c>
      <c r="F24" s="93"/>
    </row>
    <row r="25" spans="1:6" ht="14.4" customHeight="1" x14ac:dyDescent="0.3">
      <c r="A25" s="67" t="s">
        <v>260</v>
      </c>
      <c r="B25" s="67" t="s">
        <v>261</v>
      </c>
      <c r="C25" s="69">
        <v>17</v>
      </c>
      <c r="D25" s="233">
        <v>2141164</v>
      </c>
      <c r="E25" s="233">
        <v>7643940</v>
      </c>
      <c r="F25" s="53"/>
    </row>
    <row r="26" spans="1:6" x14ac:dyDescent="0.3">
      <c r="A26" s="102" t="s">
        <v>262</v>
      </c>
      <c r="B26" s="102" t="s">
        <v>263</v>
      </c>
      <c r="C26" s="65"/>
      <c r="D26" s="230">
        <f>SUM(D22:D25)</f>
        <v>-27313697</v>
      </c>
      <c r="E26" s="230">
        <f>SUM(E22:E25)</f>
        <v>-10120298</v>
      </c>
      <c r="F26" s="45"/>
    </row>
    <row r="27" spans="1:6" x14ac:dyDescent="0.3">
      <c r="A27" s="33" t="s">
        <v>264</v>
      </c>
      <c r="B27" s="33" t="s">
        <v>265</v>
      </c>
      <c r="C27" s="26"/>
      <c r="D27" s="232"/>
      <c r="E27" s="232"/>
      <c r="F27" s="45"/>
    </row>
    <row r="28" spans="1:6" x14ac:dyDescent="0.3">
      <c r="A28" s="14" t="s">
        <v>266</v>
      </c>
      <c r="B28" s="14" t="s">
        <v>267</v>
      </c>
      <c r="C28" s="30">
        <v>7</v>
      </c>
      <c r="D28" s="228">
        <v>-2568496</v>
      </c>
      <c r="E28" s="228">
        <v>-563790</v>
      </c>
      <c r="F28" s="45"/>
    </row>
    <row r="29" spans="1:6" ht="13.95" customHeight="1" x14ac:dyDescent="0.3">
      <c r="A29" s="67" t="s">
        <v>268</v>
      </c>
      <c r="B29" s="67" t="s">
        <v>269</v>
      </c>
      <c r="C29" s="68">
        <v>19</v>
      </c>
      <c r="D29" s="233">
        <v>10000000</v>
      </c>
      <c r="E29" s="233">
        <v>20000000</v>
      </c>
      <c r="F29" s="45"/>
    </row>
    <row r="30" spans="1:6" x14ac:dyDescent="0.3">
      <c r="A30" s="67" t="s">
        <v>270</v>
      </c>
      <c r="B30" s="67" t="s">
        <v>271</v>
      </c>
      <c r="C30" s="69">
        <v>19</v>
      </c>
      <c r="D30" s="233">
        <v>-12899286</v>
      </c>
      <c r="E30" s="233">
        <v>-35688383</v>
      </c>
      <c r="F30" s="53"/>
    </row>
    <row r="31" spans="1:6" x14ac:dyDescent="0.3">
      <c r="A31" s="67" t="s">
        <v>272</v>
      </c>
      <c r="B31" s="67" t="s">
        <v>273</v>
      </c>
      <c r="C31" s="69">
        <v>11</v>
      </c>
      <c r="D31" s="233">
        <v>-27203</v>
      </c>
      <c r="E31" s="233">
        <v>-40217</v>
      </c>
      <c r="F31" s="45"/>
    </row>
    <row r="32" spans="1:6" x14ac:dyDescent="0.3">
      <c r="A32" s="67" t="s">
        <v>274</v>
      </c>
      <c r="B32" s="67" t="s">
        <v>275</v>
      </c>
      <c r="C32" s="68"/>
      <c r="D32" s="233">
        <v>-8331270</v>
      </c>
      <c r="E32" s="233">
        <v>-9514014</v>
      </c>
      <c r="F32" s="93"/>
    </row>
    <row r="33" spans="1:6" x14ac:dyDescent="0.3">
      <c r="A33" s="102" t="s">
        <v>276</v>
      </c>
      <c r="B33" s="102" t="s">
        <v>277</v>
      </c>
      <c r="C33" s="65"/>
      <c r="D33" s="230">
        <f>SUM(D28:D32)</f>
        <v>-13826255</v>
      </c>
      <c r="E33" s="230">
        <f>SUM(E28:E32)</f>
        <v>-25806404</v>
      </c>
      <c r="F33" s="45"/>
    </row>
    <row r="34" spans="1:6" x14ac:dyDescent="0.3">
      <c r="A34" s="33" t="s">
        <v>278</v>
      </c>
      <c r="B34" s="33" t="s">
        <v>279</v>
      </c>
      <c r="C34" s="40"/>
      <c r="D34" s="234">
        <f>D20+D26+D33</f>
        <v>1986334</v>
      </c>
      <c r="E34" s="234">
        <f>E20+E26+E33</f>
        <v>-3708994</v>
      </c>
      <c r="F34" s="45"/>
    </row>
    <row r="35" spans="1:6" ht="28.8" x14ac:dyDescent="0.3">
      <c r="A35" s="29" t="s">
        <v>280</v>
      </c>
      <c r="B35" s="29" t="s">
        <v>281</v>
      </c>
      <c r="C35" s="39"/>
      <c r="D35" s="235">
        <f>E36</f>
        <v>10967116</v>
      </c>
      <c r="E35" s="235">
        <v>14676110</v>
      </c>
      <c r="F35" s="93"/>
    </row>
    <row r="36" spans="1:6" ht="29.4" thickBot="1" x14ac:dyDescent="0.35">
      <c r="A36" s="70" t="s">
        <v>282</v>
      </c>
      <c r="B36" s="70" t="s">
        <v>283</v>
      </c>
      <c r="C36" s="71"/>
      <c r="D36" s="236">
        <f>D35+D34</f>
        <v>12953450</v>
      </c>
      <c r="E36" s="236">
        <f>E35+E34</f>
        <v>10967116</v>
      </c>
      <c r="F36" s="45"/>
    </row>
    <row r="37" spans="1:6" ht="15" thickTop="1" x14ac:dyDescent="0.3">
      <c r="A37" s="97"/>
      <c r="B37" s="97"/>
      <c r="C37" s="97"/>
      <c r="D37" s="73"/>
      <c r="E37" s="74"/>
      <c r="F37" s="46"/>
    </row>
    <row r="38" spans="1:6" x14ac:dyDescent="0.3">
      <c r="A38" s="97"/>
      <c r="B38" s="97"/>
      <c r="C38" s="97"/>
      <c r="D38" s="73"/>
      <c r="E38" s="75"/>
      <c r="F38" s="93"/>
    </row>
    <row r="39" spans="1:6" x14ac:dyDescent="0.3">
      <c r="A39" s="96"/>
      <c r="B39" s="96"/>
      <c r="C39" s="96"/>
      <c r="D39" s="44"/>
      <c r="E39" s="93"/>
      <c r="F39" s="45"/>
    </row>
    <row r="40" spans="1:6" x14ac:dyDescent="0.3">
      <c r="A40" s="96"/>
      <c r="B40" s="96"/>
      <c r="C40" s="96"/>
      <c r="D40" s="44"/>
      <c r="E40" s="93"/>
      <c r="F40" s="45"/>
    </row>
    <row r="41" spans="1:6" x14ac:dyDescent="0.3">
      <c r="A41" s="96"/>
      <c r="B41" s="96"/>
      <c r="C41" s="96"/>
      <c r="D41" s="44"/>
      <c r="E41" s="93"/>
      <c r="F41" s="45"/>
    </row>
    <row r="42" spans="1:6" x14ac:dyDescent="0.3">
      <c r="A42" s="96"/>
      <c r="B42" s="96"/>
      <c r="C42" s="96"/>
      <c r="D42" s="44"/>
      <c r="E42" s="93"/>
      <c r="F42" s="45"/>
    </row>
    <row r="43" spans="1:6" x14ac:dyDescent="0.3">
      <c r="A43" s="96"/>
      <c r="B43" s="96"/>
      <c r="C43" s="96"/>
      <c r="D43" s="44"/>
      <c r="E43" s="93"/>
      <c r="F43" s="45"/>
    </row>
    <row r="44" spans="1:6" x14ac:dyDescent="0.3">
      <c r="A44" s="96"/>
      <c r="B44" s="96"/>
      <c r="C44" s="96"/>
      <c r="D44" s="49"/>
      <c r="E44" s="45"/>
      <c r="F44" s="45"/>
    </row>
    <row r="45" spans="1:6" x14ac:dyDescent="0.3">
      <c r="A45" s="96"/>
      <c r="B45" s="96"/>
      <c r="C45" s="96"/>
      <c r="D45" s="44"/>
      <c r="E45" s="45"/>
      <c r="F45" s="45"/>
    </row>
    <row r="46" spans="1:6" x14ac:dyDescent="0.3">
      <c r="A46" s="97"/>
      <c r="B46" s="97"/>
      <c r="C46" s="97"/>
      <c r="D46" s="73"/>
      <c r="E46" s="74"/>
      <c r="F46" s="46"/>
    </row>
    <row r="47" spans="1:6" x14ac:dyDescent="0.3">
      <c r="A47" s="97"/>
      <c r="B47" s="97"/>
      <c r="C47" s="97"/>
      <c r="D47" s="73"/>
      <c r="E47" s="74"/>
      <c r="F47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zoomScaleNormal="100" workbookViewId="0"/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355" customFormat="1" ht="55.95" customHeight="1" x14ac:dyDescent="0.3">
      <c r="A1" s="356" t="str">
        <f>'Peļņas vai zaudējumu pārskats'!A1</f>
        <v>AS "CONEXUS BALTIC GRID" 2023. GADA PĀRSKATS</v>
      </c>
      <c r="B1" s="356" t="str">
        <f>'Peļņas vai zaudējumu pārskats'!B1</f>
        <v>AS "CONEXUS BALTIC GRID" ANNUAL REPORT FOR 2023</v>
      </c>
    </row>
    <row r="2" spans="1:6" x14ac:dyDescent="0.3">
      <c r="A2" s="373" t="s">
        <v>284</v>
      </c>
      <c r="B2" s="373" t="s">
        <v>285</v>
      </c>
    </row>
    <row r="3" spans="1:6" x14ac:dyDescent="0.3">
      <c r="A3" s="423" t="s">
        <v>286</v>
      </c>
      <c r="B3" s="423" t="s">
        <v>287</v>
      </c>
    </row>
    <row r="4" spans="1:6" ht="57.6" x14ac:dyDescent="0.3">
      <c r="A4" s="374"/>
      <c r="B4" s="374"/>
      <c r="C4" s="375" t="s">
        <v>288</v>
      </c>
      <c r="D4" s="375" t="s">
        <v>289</v>
      </c>
      <c r="E4" s="375" t="s">
        <v>290</v>
      </c>
      <c r="F4" s="375" t="s">
        <v>291</v>
      </c>
    </row>
    <row r="5" spans="1:6" x14ac:dyDescent="0.3">
      <c r="A5" s="376"/>
      <c r="B5" s="377"/>
      <c r="C5" s="378" t="s">
        <v>104</v>
      </c>
      <c r="D5" s="378" t="s">
        <v>104</v>
      </c>
      <c r="E5" s="378" t="s">
        <v>104</v>
      </c>
      <c r="F5" s="378" t="s">
        <v>104</v>
      </c>
    </row>
    <row r="6" spans="1:6" x14ac:dyDescent="0.3">
      <c r="A6" s="377" t="s">
        <v>292</v>
      </c>
      <c r="B6" s="379" t="s">
        <v>79</v>
      </c>
      <c r="C6" s="380">
        <v>26225544</v>
      </c>
      <c r="D6" s="380">
        <v>50242335</v>
      </c>
      <c r="E6" s="380">
        <v>76467879</v>
      </c>
      <c r="F6" s="380">
        <f t="shared" ref="F6:F14" si="0">C6+D6-E6</f>
        <v>0</v>
      </c>
    </row>
    <row r="7" spans="1:6" x14ac:dyDescent="0.3">
      <c r="A7" s="377" t="s">
        <v>293</v>
      </c>
      <c r="B7" s="377" t="s">
        <v>81</v>
      </c>
      <c r="C7" s="381">
        <v>240442</v>
      </c>
      <c r="D7" s="381">
        <v>809299</v>
      </c>
      <c r="E7" s="382">
        <v>1049741</v>
      </c>
      <c r="F7" s="380">
        <f t="shared" si="0"/>
        <v>0</v>
      </c>
    </row>
    <row r="8" spans="1:6" x14ac:dyDescent="0.3">
      <c r="A8" s="377" t="s">
        <v>294</v>
      </c>
      <c r="B8" s="379" t="s">
        <v>83</v>
      </c>
      <c r="C8" s="381">
        <v>-3116399</v>
      </c>
      <c r="D8" s="381">
        <v>-4962869</v>
      </c>
      <c r="E8" s="382">
        <v>-8079268</v>
      </c>
      <c r="F8" s="380">
        <f t="shared" si="0"/>
        <v>0</v>
      </c>
    </row>
    <row r="9" spans="1:6" x14ac:dyDescent="0.3">
      <c r="A9" s="377" t="s">
        <v>295</v>
      </c>
      <c r="B9" s="379" t="s">
        <v>85</v>
      </c>
      <c r="C9" s="381">
        <v>-9073248</v>
      </c>
      <c r="D9" s="381">
        <v>-6912405</v>
      </c>
      <c r="E9" s="382">
        <v>-15985653</v>
      </c>
      <c r="F9" s="380">
        <f t="shared" si="0"/>
        <v>0</v>
      </c>
    </row>
    <row r="10" spans="1:6" x14ac:dyDescent="0.3">
      <c r="A10" s="377" t="s">
        <v>296</v>
      </c>
      <c r="B10" s="379" t="s">
        <v>87</v>
      </c>
      <c r="C10" s="381">
        <v>-1787737</v>
      </c>
      <c r="D10" s="381">
        <v>-1162912</v>
      </c>
      <c r="E10" s="382">
        <v>-2950649</v>
      </c>
      <c r="F10" s="380">
        <f t="shared" si="0"/>
        <v>0</v>
      </c>
    </row>
    <row r="11" spans="1:6" ht="28.8" x14ac:dyDescent="0.3">
      <c r="A11" s="377" t="s">
        <v>297</v>
      </c>
      <c r="B11" s="379" t="s">
        <v>298</v>
      </c>
      <c r="C11" s="381">
        <v>-9959630</v>
      </c>
      <c r="D11" s="381">
        <v>-19978571</v>
      </c>
      <c r="E11" s="380">
        <v>-29938201</v>
      </c>
      <c r="F11" s="380">
        <f t="shared" si="0"/>
        <v>0</v>
      </c>
    </row>
    <row r="12" spans="1:6" x14ac:dyDescent="0.3">
      <c r="A12" s="377" t="s">
        <v>299</v>
      </c>
      <c r="B12" s="379" t="s">
        <v>94</v>
      </c>
      <c r="C12" s="381">
        <v>-1356442</v>
      </c>
      <c r="D12" s="381">
        <v>-946872</v>
      </c>
      <c r="E12" s="380">
        <v>-2303314</v>
      </c>
      <c r="F12" s="380">
        <f t="shared" si="0"/>
        <v>0</v>
      </c>
    </row>
    <row r="13" spans="1:6" x14ac:dyDescent="0.3">
      <c r="A13" s="377" t="s">
        <v>300</v>
      </c>
      <c r="B13" s="379" t="s">
        <v>98</v>
      </c>
      <c r="C13" s="380">
        <v>-195219</v>
      </c>
      <c r="D13" s="380">
        <v>-1893551</v>
      </c>
      <c r="E13" s="380">
        <v>-2088770</v>
      </c>
      <c r="F13" s="380">
        <f t="shared" si="0"/>
        <v>0</v>
      </c>
    </row>
    <row r="14" spans="1:6" ht="15" thickBot="1" x14ac:dyDescent="0.35">
      <c r="A14" s="383" t="s">
        <v>106</v>
      </c>
      <c r="B14" s="384" t="s">
        <v>301</v>
      </c>
      <c r="C14" s="385">
        <v>977311</v>
      </c>
      <c r="D14" s="385">
        <v>15194454</v>
      </c>
      <c r="E14" s="385">
        <v>16171765</v>
      </c>
      <c r="F14" s="385">
        <f t="shared" si="0"/>
        <v>0</v>
      </c>
    </row>
    <row r="15" spans="1:6" ht="15" thickTop="1" x14ac:dyDescent="0.3"/>
    <row r="16" spans="1:6" x14ac:dyDescent="0.3">
      <c r="A16" s="423" t="s">
        <v>302</v>
      </c>
      <c r="B16" s="423" t="s">
        <v>303</v>
      </c>
      <c r="C16" s="386"/>
      <c r="D16" s="386"/>
      <c r="E16" s="386"/>
      <c r="F16" s="386"/>
    </row>
    <row r="17" spans="1:6" ht="57.6" x14ac:dyDescent="0.3">
      <c r="A17" s="374"/>
      <c r="B17" s="374"/>
      <c r="C17" s="375" t="s">
        <v>288</v>
      </c>
      <c r="D17" s="375" t="s">
        <v>289</v>
      </c>
      <c r="E17" s="375" t="s">
        <v>290</v>
      </c>
      <c r="F17" s="375" t="s">
        <v>291</v>
      </c>
    </row>
    <row r="18" spans="1:6" x14ac:dyDescent="0.3">
      <c r="A18" s="376"/>
      <c r="B18" s="377"/>
      <c r="C18" s="378" t="s">
        <v>104</v>
      </c>
      <c r="D18" s="378" t="s">
        <v>104</v>
      </c>
      <c r="E18" s="378" t="s">
        <v>104</v>
      </c>
      <c r="F18" s="378" t="s">
        <v>104</v>
      </c>
    </row>
    <row r="19" spans="1:6" x14ac:dyDescent="0.3">
      <c r="A19" s="377" t="s">
        <v>292</v>
      </c>
      <c r="B19" s="379" t="s">
        <v>79</v>
      </c>
      <c r="C19" s="380">
        <v>26259950</v>
      </c>
      <c r="D19" s="380">
        <v>28871449</v>
      </c>
      <c r="E19" s="380">
        <v>55131399</v>
      </c>
      <c r="F19" s="380">
        <f t="shared" ref="F19:F27" si="1">C19+D19-E19</f>
        <v>0</v>
      </c>
    </row>
    <row r="20" spans="1:6" x14ac:dyDescent="0.3">
      <c r="A20" s="377" t="s">
        <v>293</v>
      </c>
      <c r="B20" s="377" t="s">
        <v>81</v>
      </c>
      <c r="C20" s="381">
        <v>275044</v>
      </c>
      <c r="D20" s="381">
        <v>606723</v>
      </c>
      <c r="E20" s="380">
        <v>881767</v>
      </c>
      <c r="F20" s="380">
        <f t="shared" si="1"/>
        <v>0</v>
      </c>
    </row>
    <row r="21" spans="1:6" x14ac:dyDescent="0.3">
      <c r="A21" s="377" t="s">
        <v>294</v>
      </c>
      <c r="B21" s="379" t="s">
        <v>83</v>
      </c>
      <c r="C21" s="381">
        <v>-3651234</v>
      </c>
      <c r="D21" s="381">
        <v>-3674891</v>
      </c>
      <c r="E21" s="380">
        <v>-7326125</v>
      </c>
      <c r="F21" s="380">
        <f t="shared" si="1"/>
        <v>0</v>
      </c>
    </row>
    <row r="22" spans="1:6" x14ac:dyDescent="0.3">
      <c r="A22" s="377" t="s">
        <v>295</v>
      </c>
      <c r="B22" s="379" t="s">
        <v>85</v>
      </c>
      <c r="C22" s="381">
        <v>-8076816</v>
      </c>
      <c r="D22" s="381">
        <v>-5757389</v>
      </c>
      <c r="E22" s="380">
        <v>-13834205</v>
      </c>
      <c r="F22" s="380">
        <f t="shared" si="1"/>
        <v>0</v>
      </c>
    </row>
    <row r="23" spans="1:6" x14ac:dyDescent="0.3">
      <c r="A23" s="377" t="s">
        <v>296</v>
      </c>
      <c r="B23" s="379" t="s">
        <v>87</v>
      </c>
      <c r="C23" s="381">
        <v>-1762228</v>
      </c>
      <c r="D23" s="381">
        <v>-876070</v>
      </c>
      <c r="E23" s="380">
        <v>-2638298</v>
      </c>
      <c r="F23" s="380">
        <f t="shared" si="1"/>
        <v>0</v>
      </c>
    </row>
    <row r="24" spans="1:6" ht="28.8" x14ac:dyDescent="0.3">
      <c r="A24" s="377" t="s">
        <v>297</v>
      </c>
      <c r="B24" s="379" t="s">
        <v>298</v>
      </c>
      <c r="C24" s="381">
        <v>-10099447</v>
      </c>
      <c r="D24" s="381">
        <v>-7759085</v>
      </c>
      <c r="E24" s="380">
        <v>-17858532</v>
      </c>
      <c r="F24" s="380">
        <f t="shared" si="1"/>
        <v>0</v>
      </c>
    </row>
    <row r="25" spans="1:6" x14ac:dyDescent="0.3">
      <c r="A25" s="377" t="s">
        <v>299</v>
      </c>
      <c r="B25" s="379" t="s">
        <v>94</v>
      </c>
      <c r="C25" s="381">
        <v>-382773</v>
      </c>
      <c r="D25" s="381">
        <v>-221323</v>
      </c>
      <c r="E25" s="380">
        <v>-604096</v>
      </c>
      <c r="F25" s="380">
        <f t="shared" si="1"/>
        <v>0</v>
      </c>
    </row>
    <row r="26" spans="1:6" x14ac:dyDescent="0.3">
      <c r="A26" s="377" t="s">
        <v>300</v>
      </c>
      <c r="B26" s="379" t="s">
        <v>98</v>
      </c>
      <c r="C26" s="380">
        <v>-1500333</v>
      </c>
      <c r="D26" s="380">
        <v>-886832</v>
      </c>
      <c r="E26" s="380">
        <v>-2387165</v>
      </c>
      <c r="F26" s="380">
        <f t="shared" si="1"/>
        <v>0</v>
      </c>
    </row>
    <row r="27" spans="1:6" ht="15" thickBot="1" x14ac:dyDescent="0.35">
      <c r="A27" s="383" t="s">
        <v>106</v>
      </c>
      <c r="B27" s="384" t="s">
        <v>301</v>
      </c>
      <c r="C27" s="385">
        <v>1062163</v>
      </c>
      <c r="D27" s="385">
        <v>10302582</v>
      </c>
      <c r="E27" s="385">
        <v>11364745</v>
      </c>
      <c r="F27" s="385">
        <f t="shared" si="1"/>
        <v>0</v>
      </c>
    </row>
    <row r="28" spans="1:6" ht="15" thickTop="1" x14ac:dyDescent="0.3"/>
    <row r="29" spans="1:6" ht="28.8" x14ac:dyDescent="0.3">
      <c r="A29" s="423" t="s">
        <v>304</v>
      </c>
      <c r="B29" s="423" t="s">
        <v>305</v>
      </c>
      <c r="C29" s="387"/>
      <c r="D29" s="387"/>
      <c r="E29" s="387"/>
      <c r="F29" s="387"/>
    </row>
    <row r="30" spans="1:6" ht="57.6" x14ac:dyDescent="0.3">
      <c r="A30" s="374"/>
      <c r="B30" s="374"/>
      <c r="C30" s="375" t="s">
        <v>288</v>
      </c>
      <c r="D30" s="375" t="s">
        <v>289</v>
      </c>
      <c r="E30" s="375" t="s">
        <v>290</v>
      </c>
      <c r="F30" s="375" t="s">
        <v>291</v>
      </c>
    </row>
    <row r="31" spans="1:6" x14ac:dyDescent="0.3">
      <c r="A31" s="376"/>
      <c r="B31" s="377"/>
      <c r="C31" s="378" t="s">
        <v>104</v>
      </c>
      <c r="D31" s="378" t="s">
        <v>104</v>
      </c>
      <c r="E31" s="378" t="s">
        <v>104</v>
      </c>
      <c r="F31" s="378" t="s">
        <v>104</v>
      </c>
    </row>
    <row r="32" spans="1:6" x14ac:dyDescent="0.3">
      <c r="A32" s="379" t="s">
        <v>306</v>
      </c>
      <c r="B32" s="379" t="s">
        <v>307</v>
      </c>
      <c r="C32" s="381">
        <v>251881527</v>
      </c>
      <c r="D32" s="381">
        <v>217402947</v>
      </c>
      <c r="E32" s="381">
        <v>469284474</v>
      </c>
      <c r="F32" s="380">
        <f>C32+D32-E32</f>
        <v>0</v>
      </c>
    </row>
    <row r="33" spans="1:6" ht="29.4" thickBot="1" x14ac:dyDescent="0.35">
      <c r="A33" s="388" t="s">
        <v>308</v>
      </c>
      <c r="B33" s="388" t="s">
        <v>309</v>
      </c>
      <c r="C33" s="389">
        <v>10964317</v>
      </c>
      <c r="D33" s="389">
        <v>22604137</v>
      </c>
      <c r="E33" s="390">
        <v>33568454</v>
      </c>
      <c r="F33" s="390">
        <f>C33+D33-E33</f>
        <v>0</v>
      </c>
    </row>
    <row r="34" spans="1:6" ht="15" thickTop="1" x14ac:dyDescent="0.3"/>
    <row r="35" spans="1:6" ht="28.8" x14ac:dyDescent="0.3">
      <c r="A35" s="423" t="s">
        <v>310</v>
      </c>
      <c r="B35" s="423" t="s">
        <v>311</v>
      </c>
      <c r="C35" s="387"/>
      <c r="D35" s="387"/>
      <c r="E35" s="387"/>
      <c r="F35" s="387"/>
    </row>
    <row r="36" spans="1:6" ht="57.6" x14ac:dyDescent="0.3">
      <c r="A36" s="374"/>
      <c r="B36" s="374"/>
      <c r="C36" s="375" t="s">
        <v>288</v>
      </c>
      <c r="D36" s="375" t="s">
        <v>289</v>
      </c>
      <c r="E36" s="375" t="s">
        <v>290</v>
      </c>
      <c r="F36" s="375" t="s">
        <v>291</v>
      </c>
    </row>
    <row r="37" spans="1:6" x14ac:dyDescent="0.3">
      <c r="A37" s="376"/>
      <c r="B37" s="377"/>
      <c r="C37" s="378" t="s">
        <v>104</v>
      </c>
      <c r="D37" s="378" t="s">
        <v>104</v>
      </c>
      <c r="E37" s="378" t="s">
        <v>104</v>
      </c>
      <c r="F37" s="378" t="s">
        <v>104</v>
      </c>
    </row>
    <row r="38" spans="1:6" x14ac:dyDescent="0.3">
      <c r="A38" s="379" t="s">
        <v>306</v>
      </c>
      <c r="B38" s="379" t="s">
        <v>307</v>
      </c>
      <c r="C38" s="380">
        <v>238760565</v>
      </c>
      <c r="D38" s="380">
        <v>225048730</v>
      </c>
      <c r="E38" s="380">
        <v>463809295</v>
      </c>
      <c r="F38" s="380">
        <f>C38+D38-E38</f>
        <v>0</v>
      </c>
    </row>
    <row r="39" spans="1:6" ht="29.4" thickBot="1" x14ac:dyDescent="0.35">
      <c r="A39" s="388" t="s">
        <v>308</v>
      </c>
      <c r="B39" s="388" t="s">
        <v>309</v>
      </c>
      <c r="C39" s="389">
        <v>5452438</v>
      </c>
      <c r="D39" s="389">
        <v>9488226</v>
      </c>
      <c r="E39" s="390">
        <v>14940664</v>
      </c>
      <c r="F39" s="390">
        <f>C39+D39-E39</f>
        <v>0</v>
      </c>
    </row>
    <row r="40" spans="1:6" ht="15" thickTop="1" x14ac:dyDescent="0.3"/>
    <row r="42" spans="1:6" x14ac:dyDescent="0.3">
      <c r="A42" s="391" t="s">
        <v>312</v>
      </c>
      <c r="B42" s="392" t="s">
        <v>313</v>
      </c>
      <c r="C42" s="393"/>
      <c r="D42" s="393"/>
      <c r="E42" s="393"/>
      <c r="F42" s="393"/>
    </row>
    <row r="43" spans="1:6" ht="57.6" x14ac:dyDescent="0.3">
      <c r="A43" s="423" t="s">
        <v>314</v>
      </c>
      <c r="B43" s="423" t="s">
        <v>315</v>
      </c>
      <c r="C43" s="393"/>
      <c r="D43" s="393"/>
      <c r="E43" s="393"/>
      <c r="F43" s="393"/>
    </row>
    <row r="44" spans="1:6" x14ac:dyDescent="0.3">
      <c r="A44" s="394"/>
      <c r="B44" s="394"/>
      <c r="C44" s="375" t="s">
        <v>288</v>
      </c>
      <c r="D44" s="375" t="s">
        <v>289</v>
      </c>
      <c r="E44" s="375" t="s">
        <v>290</v>
      </c>
      <c r="F44" s="375" t="s">
        <v>316</v>
      </c>
    </row>
    <row r="45" spans="1:6" x14ac:dyDescent="0.3">
      <c r="A45" s="376"/>
      <c r="B45" s="377"/>
      <c r="C45" s="378" t="s">
        <v>104</v>
      </c>
      <c r="D45" s="378" t="s">
        <v>104</v>
      </c>
      <c r="E45" s="378" t="s">
        <v>104</v>
      </c>
      <c r="F45" s="378" t="s">
        <v>104</v>
      </c>
    </row>
    <row r="46" spans="1:6" ht="30" customHeight="1" thickBot="1" x14ac:dyDescent="0.35">
      <c r="A46" s="388" t="s">
        <v>317</v>
      </c>
      <c r="B46" s="388" t="s">
        <v>318</v>
      </c>
      <c r="C46" s="389">
        <v>18519769.669999998</v>
      </c>
      <c r="D46" s="389">
        <v>24044083.010000005</v>
      </c>
      <c r="E46" s="389">
        <v>42563852.680000007</v>
      </c>
      <c r="F46" s="390">
        <f>C46+D46-E46</f>
        <v>0</v>
      </c>
    </row>
    <row r="47" spans="1:6" ht="15" thickTop="1" x14ac:dyDescent="0.3">
      <c r="A47" s="387"/>
      <c r="B47" s="387"/>
      <c r="C47" s="395"/>
      <c r="D47" s="395"/>
      <c r="E47" s="395"/>
      <c r="F47" s="387"/>
    </row>
    <row r="48" spans="1:6" ht="57.6" x14ac:dyDescent="0.3">
      <c r="A48" s="423" t="s">
        <v>319</v>
      </c>
      <c r="B48" s="423" t="s">
        <v>320</v>
      </c>
      <c r="C48" s="393"/>
      <c r="D48" s="393"/>
      <c r="E48" s="393"/>
      <c r="F48" s="393"/>
    </row>
    <row r="49" spans="1:6" x14ac:dyDescent="0.3">
      <c r="A49" s="394"/>
      <c r="B49" s="394"/>
      <c r="C49" s="375" t="s">
        <v>288</v>
      </c>
      <c r="D49" s="375" t="s">
        <v>289</v>
      </c>
      <c r="E49" s="375" t="s">
        <v>290</v>
      </c>
      <c r="F49" s="375" t="s">
        <v>316</v>
      </c>
    </row>
    <row r="50" spans="1:6" x14ac:dyDescent="0.3">
      <c r="A50" s="376"/>
      <c r="B50" s="377"/>
      <c r="C50" s="378" t="s">
        <v>104</v>
      </c>
      <c r="D50" s="378" t="s">
        <v>104</v>
      </c>
      <c r="E50" s="378" t="s">
        <v>104</v>
      </c>
      <c r="F50" s="378" t="s">
        <v>104</v>
      </c>
    </row>
    <row r="51" spans="1:6" ht="29.4" customHeight="1" thickBot="1" x14ac:dyDescent="0.35">
      <c r="A51" s="388" t="s">
        <v>317</v>
      </c>
      <c r="B51" s="388" t="s">
        <v>318</v>
      </c>
      <c r="C51" s="389">
        <v>25592141</v>
      </c>
      <c r="D51" s="389">
        <v>18204528</v>
      </c>
      <c r="E51" s="389">
        <v>43796669</v>
      </c>
      <c r="F51" s="390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3"/>
  <sheetViews>
    <sheetView showGridLines="0" zoomScaleNormal="100" workbookViewId="0"/>
  </sheetViews>
  <sheetFormatPr defaultColWidth="8.88671875" defaultRowHeight="14.4" x14ac:dyDescent="0.3"/>
  <cols>
    <col min="1" max="2" width="43" style="115" customWidth="1"/>
    <col min="3" max="3" width="11.44140625" style="115" customWidth="1"/>
    <col min="4" max="4" width="15.3320312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5" x14ac:dyDescent="0.3">
      <c r="A2" s="79" t="s">
        <v>321</v>
      </c>
      <c r="B2" s="79" t="s">
        <v>79</v>
      </c>
    </row>
    <row r="3" spans="1:5" x14ac:dyDescent="0.3">
      <c r="A3" s="27"/>
      <c r="B3" s="27"/>
      <c r="C3" s="139">
        <f>'Naudas plūsmas pārskats'!D3</f>
        <v>2023</v>
      </c>
      <c r="D3" s="139">
        <f>'Naudas plūsmas pārskats'!E3</f>
        <v>2022</v>
      </c>
      <c r="E3" s="74"/>
    </row>
    <row r="4" spans="1:5" x14ac:dyDescent="0.3">
      <c r="A4" s="10"/>
      <c r="B4" s="2"/>
      <c r="C4" s="174" t="s">
        <v>104</v>
      </c>
      <c r="D4" s="174" t="s">
        <v>104</v>
      </c>
      <c r="E4" s="93"/>
    </row>
    <row r="5" spans="1:5" x14ac:dyDescent="0.3">
      <c r="A5" s="101" t="s">
        <v>322</v>
      </c>
      <c r="B5" s="21" t="s">
        <v>323</v>
      </c>
      <c r="C5" s="177">
        <v>25309428</v>
      </c>
      <c r="D5" s="177">
        <v>25740793</v>
      </c>
      <c r="E5" s="93"/>
    </row>
    <row r="6" spans="1:5" x14ac:dyDescent="0.3">
      <c r="A6" s="101" t="s">
        <v>324</v>
      </c>
      <c r="B6" s="77" t="s">
        <v>325</v>
      </c>
      <c r="C6" s="186">
        <v>916116</v>
      </c>
      <c r="D6" s="186">
        <v>519158</v>
      </c>
      <c r="E6" s="45"/>
    </row>
    <row r="7" spans="1:5" s="157" customFormat="1" x14ac:dyDescent="0.3">
      <c r="A7" s="33" t="s">
        <v>322</v>
      </c>
      <c r="B7" s="111" t="s">
        <v>323</v>
      </c>
      <c r="C7" s="179">
        <f>C5+C6</f>
        <v>26225544</v>
      </c>
      <c r="D7" s="179">
        <f>D5+D6</f>
        <v>26259951</v>
      </c>
      <c r="E7" s="46"/>
    </row>
    <row r="8" spans="1:5" x14ac:dyDescent="0.3">
      <c r="A8" s="101" t="s">
        <v>326</v>
      </c>
      <c r="B8" s="101" t="s">
        <v>327</v>
      </c>
      <c r="C8" s="1">
        <v>50242335</v>
      </c>
      <c r="D8" s="1">
        <v>28871448</v>
      </c>
      <c r="E8" s="45"/>
    </row>
    <row r="9" spans="1:5" s="157" customFormat="1" x14ac:dyDescent="0.3">
      <c r="A9" s="29" t="s">
        <v>328</v>
      </c>
      <c r="B9" s="33" t="s">
        <v>329</v>
      </c>
      <c r="C9" s="359">
        <f>C8</f>
        <v>50242335</v>
      </c>
      <c r="D9" s="359">
        <f>D8</f>
        <v>28871448</v>
      </c>
      <c r="E9" s="46"/>
    </row>
    <row r="10" spans="1:5" ht="15" thickBot="1" x14ac:dyDescent="0.35">
      <c r="A10" s="78"/>
      <c r="B10" s="15"/>
      <c r="C10" s="254">
        <f>C7+C9</f>
        <v>76467879</v>
      </c>
      <c r="D10" s="254">
        <f>D7+D9</f>
        <v>55131399</v>
      </c>
      <c r="E10" s="45"/>
    </row>
    <row r="11" spans="1:5" ht="15" thickTop="1" x14ac:dyDescent="0.3">
      <c r="A11" s="96"/>
      <c r="B11" s="96"/>
      <c r="C11" s="44"/>
      <c r="D11" s="93"/>
      <c r="E11" s="45"/>
    </row>
    <row r="12" spans="1:5" x14ac:dyDescent="0.3">
      <c r="A12" s="82" t="s">
        <v>330</v>
      </c>
      <c r="B12" s="79" t="s">
        <v>81</v>
      </c>
      <c r="E12" s="93"/>
    </row>
    <row r="13" spans="1:5" x14ac:dyDescent="0.3">
      <c r="A13" s="27"/>
      <c r="B13" s="27"/>
      <c r="C13" s="139">
        <f>C3</f>
        <v>2023</v>
      </c>
      <c r="D13" s="139">
        <f>D3</f>
        <v>2022</v>
      </c>
      <c r="E13" s="45"/>
    </row>
    <row r="14" spans="1:5" x14ac:dyDescent="0.3">
      <c r="A14" s="10"/>
      <c r="B14" s="2"/>
      <c r="C14" s="174" t="s">
        <v>104</v>
      </c>
      <c r="D14" s="174" t="s">
        <v>104</v>
      </c>
      <c r="E14" s="93"/>
    </row>
    <row r="15" spans="1:5" x14ac:dyDescent="0.3">
      <c r="A15" s="101" t="s">
        <v>331</v>
      </c>
      <c r="B15" s="10" t="s">
        <v>332</v>
      </c>
      <c r="C15" s="184">
        <v>820890</v>
      </c>
      <c r="D15" s="184">
        <v>614520</v>
      </c>
      <c r="E15" s="45"/>
    </row>
    <row r="16" spans="1:5" x14ac:dyDescent="0.3">
      <c r="A16" s="101" t="s">
        <v>333</v>
      </c>
      <c r="B16" s="10" t="s">
        <v>81</v>
      </c>
      <c r="C16" s="184">
        <v>228851</v>
      </c>
      <c r="D16" s="184">
        <v>267247</v>
      </c>
      <c r="E16" s="45"/>
    </row>
    <row r="17" spans="1:5" ht="15" thickBot="1" x14ac:dyDescent="0.35">
      <c r="A17" s="78"/>
      <c r="B17" s="15"/>
      <c r="C17" s="255">
        <f>C15+C16</f>
        <v>1049741</v>
      </c>
      <c r="D17" s="255">
        <f>D15+D16</f>
        <v>881767</v>
      </c>
      <c r="E17" s="45"/>
    </row>
    <row r="18" spans="1:5" ht="15" thickTop="1" x14ac:dyDescent="0.3">
      <c r="A18" s="97"/>
      <c r="B18" s="97"/>
      <c r="C18" s="73"/>
      <c r="D18" s="74"/>
      <c r="E18" s="45"/>
    </row>
    <row r="19" spans="1:5" x14ac:dyDescent="0.3">
      <c r="A19" s="79" t="s">
        <v>334</v>
      </c>
      <c r="B19" s="79" t="s">
        <v>83</v>
      </c>
    </row>
    <row r="20" spans="1:5" x14ac:dyDescent="0.3">
      <c r="A20" s="27"/>
      <c r="B20" s="27"/>
      <c r="C20" s="139">
        <f>C13</f>
        <v>2023</v>
      </c>
      <c r="D20" s="139">
        <f>D13</f>
        <v>2022</v>
      </c>
    </row>
    <row r="21" spans="1:5" ht="14.4" customHeight="1" x14ac:dyDescent="0.3">
      <c r="A21" s="10"/>
      <c r="B21" s="10"/>
      <c r="C21" s="174" t="s">
        <v>104</v>
      </c>
      <c r="D21" s="174" t="s">
        <v>105</v>
      </c>
    </row>
    <row r="22" spans="1:5" ht="28.8" x14ac:dyDescent="0.3">
      <c r="A22" s="18" t="s">
        <v>335</v>
      </c>
      <c r="B22" s="21" t="s">
        <v>336</v>
      </c>
      <c r="C22" s="256">
        <v>4583143</v>
      </c>
      <c r="D22" s="256">
        <f>4256148-11428</f>
        <v>4244720</v>
      </c>
    </row>
    <row r="23" spans="1:5" ht="14.4" customHeight="1" x14ac:dyDescent="0.3">
      <c r="A23" s="18" t="s">
        <v>337</v>
      </c>
      <c r="B23" s="101" t="s">
        <v>338</v>
      </c>
      <c r="C23" s="1">
        <v>1255515</v>
      </c>
      <c r="D23" s="1">
        <v>1571426</v>
      </c>
    </row>
    <row r="24" spans="1:5" ht="14.4" customHeight="1" x14ac:dyDescent="0.3">
      <c r="A24" s="18" t="s">
        <v>339</v>
      </c>
      <c r="B24" s="101" t="s">
        <v>340</v>
      </c>
      <c r="C24" s="1">
        <v>959116</v>
      </c>
      <c r="D24" s="1">
        <v>482772</v>
      </c>
    </row>
    <row r="25" spans="1:5" ht="14.4" customHeight="1" x14ac:dyDescent="0.3">
      <c r="A25" s="18" t="s">
        <v>341</v>
      </c>
      <c r="B25" s="101" t="s">
        <v>342</v>
      </c>
      <c r="C25" s="1">
        <v>998324</v>
      </c>
      <c r="D25" s="1">
        <v>782040</v>
      </c>
    </row>
    <row r="26" spans="1:5" ht="14.4" customHeight="1" x14ac:dyDescent="0.3">
      <c r="A26" s="18" t="s">
        <v>343</v>
      </c>
      <c r="B26" s="101" t="s">
        <v>344</v>
      </c>
      <c r="C26" s="1">
        <v>283170</v>
      </c>
      <c r="D26" s="1">
        <v>245167</v>
      </c>
    </row>
    <row r="27" spans="1:5" ht="15" thickBot="1" x14ac:dyDescent="0.35">
      <c r="A27" s="19"/>
      <c r="B27" s="19"/>
      <c r="C27" s="81">
        <f>SUM(C22:C26)</f>
        <v>8079268</v>
      </c>
      <c r="D27" s="81">
        <f>SUM(D22:D26)</f>
        <v>7326125</v>
      </c>
    </row>
    <row r="28" spans="1:5" ht="15" thickTop="1" x14ac:dyDescent="0.3">
      <c r="A28" s="96"/>
      <c r="B28" s="96"/>
      <c r="C28" s="44"/>
      <c r="D28" s="93"/>
      <c r="E28" s="45"/>
    </row>
    <row r="29" spans="1:5" x14ac:dyDescent="0.3">
      <c r="A29" s="79" t="s">
        <v>345</v>
      </c>
      <c r="B29" s="79" t="s">
        <v>85</v>
      </c>
    </row>
    <row r="30" spans="1:5" x14ac:dyDescent="0.3">
      <c r="A30" s="27"/>
      <c r="B30" s="27"/>
      <c r="C30" s="139">
        <f>C20</f>
        <v>2023</v>
      </c>
      <c r="D30" s="139">
        <f>D20</f>
        <v>2022</v>
      </c>
    </row>
    <row r="31" spans="1:5" ht="14.4" customHeight="1" x14ac:dyDescent="0.3">
      <c r="A31" s="10"/>
      <c r="B31" s="10"/>
      <c r="C31" s="174" t="s">
        <v>104</v>
      </c>
      <c r="D31" s="174" t="s">
        <v>346</v>
      </c>
    </row>
    <row r="32" spans="1:5" ht="14.4" customHeight="1" x14ac:dyDescent="0.3">
      <c r="A32" s="18" t="s">
        <v>347</v>
      </c>
      <c r="B32" s="21" t="s">
        <v>348</v>
      </c>
      <c r="C32" s="177">
        <v>12335255</v>
      </c>
      <c r="D32" s="177">
        <v>10741147</v>
      </c>
    </row>
    <row r="33" spans="1:5" ht="28.95" customHeight="1" x14ac:dyDescent="0.3">
      <c r="A33" s="18" t="s">
        <v>349</v>
      </c>
      <c r="B33" s="101" t="s">
        <v>350</v>
      </c>
      <c r="C33" s="1">
        <v>2905033</v>
      </c>
      <c r="D33" s="1">
        <v>2507532</v>
      </c>
    </row>
    <row r="34" spans="1:5" x14ac:dyDescent="0.3">
      <c r="A34" s="18" t="s">
        <v>351</v>
      </c>
      <c r="B34" s="101" t="s">
        <v>352</v>
      </c>
      <c r="C34" s="1">
        <v>732503</v>
      </c>
      <c r="D34" s="1">
        <v>570533</v>
      </c>
    </row>
    <row r="35" spans="1:5" ht="14.4" customHeight="1" x14ac:dyDescent="0.3">
      <c r="A35" s="67" t="s">
        <v>353</v>
      </c>
      <c r="B35" s="14" t="s">
        <v>354</v>
      </c>
      <c r="C35" s="178">
        <v>12862</v>
      </c>
      <c r="D35" s="178">
        <v>14993</v>
      </c>
    </row>
    <row r="36" spans="1:5" ht="15" thickBot="1" x14ac:dyDescent="0.35">
      <c r="A36" s="83" t="s">
        <v>355</v>
      </c>
      <c r="B36" s="83"/>
      <c r="C36" s="252">
        <f>SUM(C32:C35)</f>
        <v>15985653</v>
      </c>
      <c r="D36" s="252">
        <f>SUM(D32:D35)</f>
        <v>13834205</v>
      </c>
    </row>
    <row r="37" spans="1:5" ht="29.4" thickTop="1" x14ac:dyDescent="0.3">
      <c r="A37" s="257" t="s">
        <v>356</v>
      </c>
      <c r="B37" s="275" t="s">
        <v>727</v>
      </c>
      <c r="C37" s="257"/>
      <c r="D37" s="257"/>
    </row>
    <row r="38" spans="1:5" x14ac:dyDescent="0.3">
      <c r="A38" s="18" t="s">
        <v>347</v>
      </c>
      <c r="B38" s="21" t="s">
        <v>357</v>
      </c>
      <c r="C38" s="45">
        <v>682255</v>
      </c>
      <c r="D38" s="45">
        <v>618350</v>
      </c>
    </row>
    <row r="39" spans="1:5" ht="30.6" customHeight="1" thickBot="1" x14ac:dyDescent="0.35">
      <c r="A39" s="18" t="s">
        <v>349</v>
      </c>
      <c r="B39" s="101" t="s">
        <v>350</v>
      </c>
      <c r="C39" s="258">
        <v>160945</v>
      </c>
      <c r="D39" s="258">
        <v>146274</v>
      </c>
    </row>
    <row r="40" spans="1:5" ht="15" thickBot="1" x14ac:dyDescent="0.35">
      <c r="A40" s="18" t="s">
        <v>351</v>
      </c>
      <c r="B40" s="101" t="s">
        <v>358</v>
      </c>
      <c r="C40" s="258">
        <v>45798</v>
      </c>
      <c r="D40" s="258">
        <v>45358</v>
      </c>
    </row>
    <row r="41" spans="1:5" ht="15" thickBot="1" x14ac:dyDescent="0.35">
      <c r="A41" s="67" t="s">
        <v>353</v>
      </c>
      <c r="B41" s="14" t="s">
        <v>354</v>
      </c>
      <c r="C41" s="281">
        <v>2400</v>
      </c>
      <c r="D41" s="281">
        <v>3000</v>
      </c>
    </row>
    <row r="42" spans="1:5" ht="15" thickBot="1" x14ac:dyDescent="0.35">
      <c r="A42" s="83" t="s">
        <v>355</v>
      </c>
      <c r="B42" s="83"/>
      <c r="C42" s="252">
        <f>SUM(C38:C41)</f>
        <v>891398</v>
      </c>
      <c r="D42" s="252">
        <f>SUM(D38:D41)</f>
        <v>812982</v>
      </c>
    </row>
    <row r="43" spans="1:5" ht="15" thickTop="1" x14ac:dyDescent="0.3">
      <c r="A43" s="49" t="s">
        <v>42</v>
      </c>
      <c r="B43" s="49" t="s">
        <v>359</v>
      </c>
      <c r="C43" s="259">
        <v>361</v>
      </c>
      <c r="D43" s="259">
        <v>356</v>
      </c>
    </row>
    <row r="44" spans="1:5" x14ac:dyDescent="0.3">
      <c r="A44" s="96"/>
      <c r="B44" s="96"/>
      <c r="C44" s="44"/>
      <c r="D44" s="93"/>
      <c r="E44" s="45"/>
    </row>
    <row r="45" spans="1:5" x14ac:dyDescent="0.3">
      <c r="A45" s="79" t="s">
        <v>360</v>
      </c>
      <c r="B45" s="79" t="s">
        <v>361</v>
      </c>
    </row>
    <row r="46" spans="1:5" x14ac:dyDescent="0.3">
      <c r="A46" s="27"/>
      <c r="B46" s="27"/>
      <c r="C46" s="139">
        <f>C30</f>
        <v>2023</v>
      </c>
      <c r="D46" s="139">
        <f>D30</f>
        <v>2022</v>
      </c>
    </row>
    <row r="47" spans="1:5" ht="14.4" customHeight="1" x14ac:dyDescent="0.3">
      <c r="A47" s="10"/>
      <c r="B47" s="10"/>
      <c r="C47" s="174" t="s">
        <v>104</v>
      </c>
      <c r="D47" s="174" t="s">
        <v>105</v>
      </c>
    </row>
    <row r="48" spans="1:5" ht="14.4" customHeight="1" x14ac:dyDescent="0.3">
      <c r="A48" s="62" t="s">
        <v>362</v>
      </c>
      <c r="B48" s="21" t="s">
        <v>363</v>
      </c>
      <c r="C48" s="177">
        <v>965453</v>
      </c>
      <c r="D48" s="177">
        <v>874632</v>
      </c>
    </row>
    <row r="49" spans="1:4" ht="14.4" customHeight="1" x14ac:dyDescent="0.3">
      <c r="A49" s="18" t="s">
        <v>364</v>
      </c>
      <c r="B49" s="14" t="s">
        <v>365</v>
      </c>
      <c r="C49" s="178">
        <v>1832429</v>
      </c>
      <c r="D49" s="178">
        <f>1752238+11428</f>
        <v>1763666</v>
      </c>
    </row>
    <row r="50" spans="1:4" ht="28.8" x14ac:dyDescent="0.3">
      <c r="A50" s="67" t="s">
        <v>366</v>
      </c>
      <c r="B50" s="67" t="s">
        <v>367</v>
      </c>
      <c r="C50" s="237">
        <v>152767</v>
      </c>
      <c r="D50" s="352">
        <v>0</v>
      </c>
    </row>
    <row r="51" spans="1:4" ht="15" thickBot="1" x14ac:dyDescent="0.35">
      <c r="A51" s="5"/>
      <c r="B51" s="5"/>
      <c r="C51" s="81">
        <f>SUM(C48:C50)</f>
        <v>2950649</v>
      </c>
      <c r="D51" s="81">
        <f>SUM(D48:D50)</f>
        <v>2638298</v>
      </c>
    </row>
    <row r="52" spans="1:4" ht="35.4" customHeight="1" thickTop="1" x14ac:dyDescent="0.3">
      <c r="A52" s="170" t="s">
        <v>728</v>
      </c>
      <c r="B52" s="170" t="s">
        <v>368</v>
      </c>
      <c r="C52" s="170"/>
      <c r="D52" s="170"/>
    </row>
    <row r="54" spans="1:4" x14ac:dyDescent="0.3">
      <c r="A54" s="82" t="s">
        <v>729</v>
      </c>
      <c r="B54" s="82" t="s">
        <v>730</v>
      </c>
    </row>
    <row r="55" spans="1:4" x14ac:dyDescent="0.3">
      <c r="A55" s="28"/>
      <c r="B55" s="173"/>
      <c r="C55" s="139">
        <f>C46</f>
        <v>2023</v>
      </c>
      <c r="D55" s="139">
        <f>D46</f>
        <v>2022</v>
      </c>
    </row>
    <row r="56" spans="1:4" x14ac:dyDescent="0.3">
      <c r="A56" s="101"/>
      <c r="B56" s="174"/>
      <c r="C56" s="174" t="s">
        <v>104</v>
      </c>
      <c r="D56" s="174" t="s">
        <v>104</v>
      </c>
    </row>
    <row r="57" spans="1:4" x14ac:dyDescent="0.3">
      <c r="A57" s="101" t="s">
        <v>266</v>
      </c>
      <c r="B57" s="21" t="s">
        <v>267</v>
      </c>
      <c r="C57" s="177">
        <v>2581510</v>
      </c>
      <c r="D57" s="177">
        <v>589271</v>
      </c>
    </row>
    <row r="58" spans="1:4" x14ac:dyDescent="0.3">
      <c r="A58" s="401" t="s">
        <v>369</v>
      </c>
      <c r="B58" s="402" t="s">
        <v>370</v>
      </c>
      <c r="C58" s="381">
        <v>-212403</v>
      </c>
      <c r="D58" s="1" t="s">
        <v>122</v>
      </c>
    </row>
    <row r="59" spans="1:4" x14ac:dyDescent="0.3">
      <c r="A59" s="101" t="s">
        <v>371</v>
      </c>
      <c r="B59" s="101" t="s">
        <v>372</v>
      </c>
      <c r="C59" s="381">
        <v>20783</v>
      </c>
      <c r="D59" s="1">
        <v>20656</v>
      </c>
    </row>
    <row r="60" spans="1:4" ht="28.8" x14ac:dyDescent="0.3">
      <c r="A60" s="14" t="s">
        <v>731</v>
      </c>
      <c r="B60" s="14" t="s">
        <v>733</v>
      </c>
      <c r="C60" s="381">
        <v>-85919</v>
      </c>
      <c r="D60" s="1" t="s">
        <v>122</v>
      </c>
    </row>
    <row r="61" spans="1:4" x14ac:dyDescent="0.3">
      <c r="A61" s="14" t="s">
        <v>732</v>
      </c>
      <c r="B61" s="14" t="s">
        <v>734</v>
      </c>
      <c r="C61" s="381">
        <v>-657</v>
      </c>
      <c r="D61" s="224">
        <v>-5831</v>
      </c>
    </row>
    <row r="62" spans="1:4" ht="15" thickBot="1" x14ac:dyDescent="0.35">
      <c r="A62" s="36"/>
      <c r="B62" s="38"/>
      <c r="C62" s="38">
        <f>SUM(C57:C61)</f>
        <v>2303314</v>
      </c>
      <c r="D62" s="38">
        <f>SUM(D57:D61)</f>
        <v>604096</v>
      </c>
    </row>
    <row r="63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78"/>
  <sheetViews>
    <sheetView showGridLines="0" zoomScaleNormal="100" workbookViewId="0"/>
  </sheetViews>
  <sheetFormatPr defaultColWidth="8.88671875" defaultRowHeight="14.4" x14ac:dyDescent="0.3"/>
  <cols>
    <col min="1" max="2" width="43" style="115" customWidth="1"/>
    <col min="3" max="4" width="13.5546875" style="115" customWidth="1"/>
    <col min="5" max="5" width="14.6640625" style="115" bestFit="1" customWidth="1"/>
    <col min="6" max="8" width="13.5546875" style="115" customWidth="1"/>
    <col min="9" max="9" width="14.33203125" style="115" customWidth="1"/>
    <col min="10" max="13" width="12.5546875" style="115" customWidth="1"/>
    <col min="14" max="14" width="8.88671875" style="115"/>
    <col min="15" max="15" width="11" style="115" bestFit="1" customWidth="1"/>
    <col min="16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5" x14ac:dyDescent="0.3">
      <c r="A2" s="79" t="s">
        <v>373</v>
      </c>
      <c r="B2" s="79" t="s">
        <v>119</v>
      </c>
    </row>
    <row r="3" spans="1:5" ht="43.2" x14ac:dyDescent="0.3">
      <c r="A3" s="84"/>
      <c r="B3" s="84"/>
      <c r="C3" s="265" t="s">
        <v>374</v>
      </c>
      <c r="D3" s="265" t="s">
        <v>375</v>
      </c>
      <c r="E3" s="265" t="s">
        <v>376</v>
      </c>
    </row>
    <row r="4" spans="1:5" ht="43.2" x14ac:dyDescent="0.3">
      <c r="A4" s="84"/>
      <c r="B4" s="84"/>
      <c r="C4" s="310" t="s">
        <v>119</v>
      </c>
      <c r="D4" s="310" t="s">
        <v>377</v>
      </c>
      <c r="E4" s="310" t="s">
        <v>378</v>
      </c>
    </row>
    <row r="5" spans="1:5" x14ac:dyDescent="0.3">
      <c r="A5" s="85" t="s">
        <v>379</v>
      </c>
      <c r="B5" s="85" t="s">
        <v>380</v>
      </c>
      <c r="C5" s="86" t="s">
        <v>381</v>
      </c>
      <c r="D5" s="86" t="s">
        <v>381</v>
      </c>
      <c r="E5" s="86" t="s">
        <v>381</v>
      </c>
    </row>
    <row r="6" spans="1:5" x14ac:dyDescent="0.3">
      <c r="A6" s="302" t="s">
        <v>382</v>
      </c>
      <c r="B6" s="306">
        <v>44561</v>
      </c>
      <c r="C6" s="198">
        <v>8189289</v>
      </c>
      <c r="D6" s="198">
        <v>61054</v>
      </c>
      <c r="E6" s="198">
        <f>C6+D6</f>
        <v>8250343</v>
      </c>
    </row>
    <row r="7" spans="1:5" x14ac:dyDescent="0.3">
      <c r="A7" s="14" t="s">
        <v>383</v>
      </c>
      <c r="B7" s="14" t="s">
        <v>384</v>
      </c>
      <c r="C7" s="194">
        <v>0</v>
      </c>
      <c r="D7" s="194">
        <v>775356.77</v>
      </c>
      <c r="E7" s="285">
        <f>C7+D7</f>
        <v>775356.77</v>
      </c>
    </row>
    <row r="8" spans="1:5" x14ac:dyDescent="0.3">
      <c r="A8" s="14" t="s">
        <v>385</v>
      </c>
      <c r="B8" s="14" t="s">
        <v>386</v>
      </c>
      <c r="C8" s="196">
        <v>787416</v>
      </c>
      <c r="D8" s="196">
        <v>-787416</v>
      </c>
      <c r="E8" s="285">
        <f t="shared" ref="E8:E9" si="0">C8+D8</f>
        <v>0</v>
      </c>
    </row>
    <row r="9" spans="1:5" x14ac:dyDescent="0.3">
      <c r="A9" s="67" t="s">
        <v>387</v>
      </c>
      <c r="B9" s="67" t="s">
        <v>388</v>
      </c>
      <c r="C9" s="196">
        <v>-185204</v>
      </c>
      <c r="D9" s="196">
        <v>0</v>
      </c>
      <c r="E9" s="285">
        <f t="shared" si="0"/>
        <v>-185204</v>
      </c>
    </row>
    <row r="10" spans="1:5" x14ac:dyDescent="0.3">
      <c r="A10" s="296" t="s">
        <v>389</v>
      </c>
      <c r="B10" s="307">
        <v>44926</v>
      </c>
      <c r="C10" s="199">
        <f>SUM(C6:C9)</f>
        <v>8791501</v>
      </c>
      <c r="D10" s="199">
        <f t="shared" ref="D10:E10" si="1">SUM(D6:D9)</f>
        <v>48994.770000000019</v>
      </c>
      <c r="E10" s="199">
        <f t="shared" si="1"/>
        <v>8840495.7699999996</v>
      </c>
    </row>
    <row r="11" spans="1:5" x14ac:dyDescent="0.3">
      <c r="A11" s="88" t="s">
        <v>390</v>
      </c>
      <c r="B11" s="88" t="s">
        <v>391</v>
      </c>
      <c r="C11" s="200"/>
      <c r="D11" s="200"/>
      <c r="E11" s="200"/>
    </row>
    <row r="12" spans="1:5" x14ac:dyDescent="0.3">
      <c r="A12" s="296" t="str">
        <f>A6</f>
        <v>31.12.2021.</v>
      </c>
      <c r="B12" s="306">
        <f>B6</f>
        <v>44561</v>
      </c>
      <c r="C12" s="199">
        <v>6209094</v>
      </c>
      <c r="D12" s="199">
        <v>0</v>
      </c>
      <c r="E12" s="199">
        <f>C12+D12</f>
        <v>6209094</v>
      </c>
    </row>
    <row r="13" spans="1:5" x14ac:dyDescent="0.3">
      <c r="A13" s="14" t="s">
        <v>392</v>
      </c>
      <c r="B13" s="14" t="s">
        <v>393</v>
      </c>
      <c r="C13" s="194">
        <v>708597</v>
      </c>
      <c r="D13" s="194">
        <v>0</v>
      </c>
      <c r="E13" s="199">
        <f t="shared" ref="E13:E14" si="2">C13+D13</f>
        <v>708597</v>
      </c>
    </row>
    <row r="14" spans="1:5" x14ac:dyDescent="0.3">
      <c r="A14" s="67" t="s">
        <v>387</v>
      </c>
      <c r="B14" s="67" t="s">
        <v>388</v>
      </c>
      <c r="C14" s="196">
        <v>-185204</v>
      </c>
      <c r="D14" s="196">
        <v>0</v>
      </c>
      <c r="E14" s="199">
        <f t="shared" si="2"/>
        <v>-185204</v>
      </c>
    </row>
    <row r="15" spans="1:5" ht="15" thickBot="1" x14ac:dyDescent="0.35">
      <c r="A15" s="295" t="str">
        <f>A10</f>
        <v>31.12.2022.</v>
      </c>
      <c r="B15" s="92">
        <f>B10</f>
        <v>44926</v>
      </c>
      <c r="C15" s="201">
        <f>SUM(C12:C14)</f>
        <v>6732487</v>
      </c>
      <c r="D15" s="201">
        <f t="shared" ref="D15:E15" si="3">SUM(D12:D14)</f>
        <v>0</v>
      </c>
      <c r="E15" s="201">
        <f t="shared" si="3"/>
        <v>6732487</v>
      </c>
    </row>
    <row r="16" spans="1:5" ht="15" thickTop="1" x14ac:dyDescent="0.3">
      <c r="A16" s="102" t="s">
        <v>394</v>
      </c>
      <c r="B16" s="102" t="s">
        <v>395</v>
      </c>
      <c r="C16" s="195">
        <f>C6-C12</f>
        <v>1980195</v>
      </c>
      <c r="D16" s="195">
        <f t="shared" ref="D16:E16" si="4">D6-D12</f>
        <v>61054</v>
      </c>
      <c r="E16" s="195">
        <f t="shared" si="4"/>
        <v>2041249</v>
      </c>
    </row>
    <row r="17" spans="1:7" ht="15" thickBot="1" x14ac:dyDescent="0.35">
      <c r="A17" s="83" t="s">
        <v>396</v>
      </c>
      <c r="B17" s="83" t="s">
        <v>397</v>
      </c>
      <c r="C17" s="193">
        <f>C10-C15</f>
        <v>2059014</v>
      </c>
      <c r="D17" s="193">
        <f t="shared" ref="D17:E17" si="5">D10-D15</f>
        <v>48994.770000000019</v>
      </c>
      <c r="E17" s="193">
        <f t="shared" si="5"/>
        <v>2108008.7699999996</v>
      </c>
    </row>
    <row r="18" spans="1:7" ht="15" thickTop="1" x14ac:dyDescent="0.3">
      <c r="A18" s="96"/>
      <c r="B18" s="96"/>
      <c r="C18" s="207"/>
      <c r="D18" s="208"/>
      <c r="E18" s="208"/>
    </row>
    <row r="19" spans="1:7" x14ac:dyDescent="0.3">
      <c r="A19" s="79" t="s">
        <v>373</v>
      </c>
      <c r="B19" s="79" t="s">
        <v>119</v>
      </c>
      <c r="C19" s="209"/>
      <c r="D19" s="209"/>
      <c r="E19" s="209"/>
    </row>
    <row r="20" spans="1:7" ht="43.2" x14ac:dyDescent="0.3">
      <c r="A20" s="84"/>
      <c r="B20" s="84"/>
      <c r="C20" s="210" t="s">
        <v>398</v>
      </c>
      <c r="D20" s="210" t="s">
        <v>399</v>
      </c>
      <c r="E20" s="210" t="s">
        <v>375</v>
      </c>
      <c r="F20" s="210" t="s">
        <v>376</v>
      </c>
    </row>
    <row r="21" spans="1:7" ht="43.2" x14ac:dyDescent="0.3">
      <c r="A21" s="84"/>
      <c r="B21" s="84"/>
      <c r="C21" s="310" t="s">
        <v>400</v>
      </c>
      <c r="D21" s="310" t="s">
        <v>401</v>
      </c>
      <c r="E21" s="310" t="s">
        <v>377</v>
      </c>
      <c r="F21" s="310" t="s">
        <v>378</v>
      </c>
    </row>
    <row r="22" spans="1:7" x14ac:dyDescent="0.3">
      <c r="A22" s="85" t="s">
        <v>379</v>
      </c>
      <c r="B22" s="85" t="s">
        <v>380</v>
      </c>
      <c r="C22" s="197" t="s">
        <v>381</v>
      </c>
      <c r="D22" s="197" t="s">
        <v>381</v>
      </c>
      <c r="E22" s="197" t="s">
        <v>381</v>
      </c>
      <c r="F22" s="197" t="s">
        <v>381</v>
      </c>
    </row>
    <row r="23" spans="1:7" x14ac:dyDescent="0.3">
      <c r="A23" s="302" t="str">
        <f>A10</f>
        <v>31.12.2022.</v>
      </c>
      <c r="B23" s="306">
        <f>B10</f>
        <v>44926</v>
      </c>
      <c r="C23" s="198">
        <f>C10</f>
        <v>8791501</v>
      </c>
      <c r="D23" s="198">
        <v>0</v>
      </c>
      <c r="E23" s="198">
        <f>D10</f>
        <v>48994.770000000019</v>
      </c>
      <c r="F23" s="198">
        <f>C23+E23</f>
        <v>8840495.7699999996</v>
      </c>
      <c r="G23"/>
    </row>
    <row r="24" spans="1:7" x14ac:dyDescent="0.3">
      <c r="A24" s="14" t="s">
        <v>383</v>
      </c>
      <c r="B24" s="313" t="s">
        <v>384</v>
      </c>
      <c r="C24" s="194">
        <v>0</v>
      </c>
      <c r="D24" s="194">
        <v>0</v>
      </c>
      <c r="E24" s="194">
        <f>905024+14700000</f>
        <v>15605024</v>
      </c>
      <c r="F24" s="198">
        <f>C24+E24</f>
        <v>15605024</v>
      </c>
      <c r="G24"/>
    </row>
    <row r="25" spans="1:7" x14ac:dyDescent="0.3">
      <c r="A25" s="14" t="s">
        <v>385</v>
      </c>
      <c r="B25" s="313" t="s">
        <v>386</v>
      </c>
      <c r="C25" s="196">
        <v>473837</v>
      </c>
      <c r="D25" s="196">
        <v>0</v>
      </c>
      <c r="E25" s="196">
        <v>-473837</v>
      </c>
      <c r="F25" s="198">
        <f>C25+E25</f>
        <v>0</v>
      </c>
    </row>
    <row r="26" spans="1:7" x14ac:dyDescent="0.3">
      <c r="A26" s="67" t="s">
        <v>387</v>
      </c>
      <c r="B26" s="314" t="s">
        <v>388</v>
      </c>
      <c r="C26" s="196">
        <v>-1525025</v>
      </c>
      <c r="D26" s="196">
        <v>0</v>
      </c>
      <c r="E26" s="196">
        <v>0</v>
      </c>
      <c r="F26" s="198">
        <f>C26+E26</f>
        <v>-1525025</v>
      </c>
      <c r="G26"/>
    </row>
    <row r="27" spans="1:7" x14ac:dyDescent="0.3">
      <c r="A27" s="67" t="s">
        <v>402</v>
      </c>
      <c r="B27" s="314" t="s">
        <v>386</v>
      </c>
      <c r="C27" s="196">
        <v>0</v>
      </c>
      <c r="D27" s="196">
        <v>1007865</v>
      </c>
      <c r="E27" s="196">
        <v>0</v>
      </c>
      <c r="F27" s="198">
        <f>D27</f>
        <v>1007865</v>
      </c>
      <c r="G27"/>
    </row>
    <row r="28" spans="1:7" x14ac:dyDescent="0.3">
      <c r="A28" s="396" t="s">
        <v>403</v>
      </c>
      <c r="B28" s="307">
        <v>45291</v>
      </c>
      <c r="C28" s="199">
        <f>SUM(C23:C27)</f>
        <v>7740313</v>
      </c>
      <c r="D28" s="199">
        <f t="shared" ref="D28" si="6">SUM(D23:D27)</f>
        <v>1007865</v>
      </c>
      <c r="E28" s="199">
        <f t="shared" ref="E28:F28" si="7">SUM(E23:E27)</f>
        <v>15180181.77</v>
      </c>
      <c r="F28" s="199">
        <f t="shared" si="7"/>
        <v>23928359.77</v>
      </c>
    </row>
    <row r="29" spans="1:7" x14ac:dyDescent="0.3">
      <c r="A29" s="88" t="s">
        <v>390</v>
      </c>
      <c r="B29" s="88" t="s">
        <v>391</v>
      </c>
      <c r="C29" s="200"/>
      <c r="D29" s="200"/>
      <c r="E29" s="200"/>
      <c r="F29" s="200"/>
    </row>
    <row r="30" spans="1:7" x14ac:dyDescent="0.3">
      <c r="A30" s="302" t="str">
        <f>A15</f>
        <v>31.12.2022.</v>
      </c>
      <c r="B30" s="312">
        <f>B23</f>
        <v>44926</v>
      </c>
      <c r="C30" s="199">
        <f>C15</f>
        <v>6732487</v>
      </c>
      <c r="D30" s="199">
        <v>0</v>
      </c>
      <c r="E30" s="199">
        <v>0</v>
      </c>
      <c r="F30" s="199">
        <f>C30+E30</f>
        <v>6732487</v>
      </c>
    </row>
    <row r="31" spans="1:7" x14ac:dyDescent="0.3">
      <c r="A31" s="14" t="s">
        <v>392</v>
      </c>
      <c r="B31" s="313" t="s">
        <v>393</v>
      </c>
      <c r="C31" s="194">
        <v>730319</v>
      </c>
      <c r="D31" s="194">
        <v>0</v>
      </c>
      <c r="E31" s="194">
        <v>0</v>
      </c>
      <c r="F31" s="199">
        <f>C31+E31</f>
        <v>730319</v>
      </c>
      <c r="G31"/>
    </row>
    <row r="32" spans="1:7" x14ac:dyDescent="0.3">
      <c r="A32" s="67" t="s">
        <v>387</v>
      </c>
      <c r="B32" s="314" t="s">
        <v>388</v>
      </c>
      <c r="C32" s="196">
        <v>-1525025</v>
      </c>
      <c r="D32" s="196">
        <v>0</v>
      </c>
      <c r="E32" s="196">
        <v>0</v>
      </c>
      <c r="F32" s="199">
        <f>C32+E32</f>
        <v>-1525025</v>
      </c>
    </row>
    <row r="33" spans="1:13" ht="15" thickBot="1" x14ac:dyDescent="0.35">
      <c r="A33" s="295" t="s">
        <v>403</v>
      </c>
      <c r="B33" s="92">
        <v>45291</v>
      </c>
      <c r="C33" s="201">
        <f>SUM(C30:C32)</f>
        <v>5937781</v>
      </c>
      <c r="D33" s="201">
        <f t="shared" ref="D33" si="8">SUM(D30:D32)</f>
        <v>0</v>
      </c>
      <c r="E33" s="201">
        <f t="shared" ref="E33:F33" si="9">SUM(E30:E32)</f>
        <v>0</v>
      </c>
      <c r="F33" s="201">
        <f t="shared" si="9"/>
        <v>5937781</v>
      </c>
    </row>
    <row r="34" spans="1:13" ht="15" thickTop="1" x14ac:dyDescent="0.3">
      <c r="A34" s="102" t="str">
        <f>A17</f>
        <v>Uzskaites vērtība 31.12.2022.</v>
      </c>
      <c r="B34" s="102" t="str">
        <f>B17</f>
        <v>Net book value 31.12.2022</v>
      </c>
      <c r="C34" s="195">
        <f>C23-C30</f>
        <v>2059014</v>
      </c>
      <c r="D34" s="195">
        <f>D23-D30</f>
        <v>0</v>
      </c>
      <c r="E34" s="195">
        <f>E23-E30</f>
        <v>48994.770000000019</v>
      </c>
      <c r="F34" s="195">
        <f>F23-F30</f>
        <v>2108008.7699999996</v>
      </c>
    </row>
    <row r="35" spans="1:13" ht="15" thickBot="1" x14ac:dyDescent="0.35">
      <c r="A35" s="83" t="s">
        <v>404</v>
      </c>
      <c r="B35" s="83" t="s">
        <v>405</v>
      </c>
      <c r="C35" s="193">
        <f>C28-C33</f>
        <v>1802532</v>
      </c>
      <c r="D35" s="193">
        <f>D28-D33</f>
        <v>1007865</v>
      </c>
      <c r="E35" s="193">
        <f>E28-E33</f>
        <v>15180181.77</v>
      </c>
      <c r="F35" s="193">
        <f>F28-F33</f>
        <v>17990578.77</v>
      </c>
    </row>
    <row r="36" spans="1:13" ht="15" thickTop="1" x14ac:dyDescent="0.3">
      <c r="A36" s="97"/>
      <c r="B36" s="97"/>
      <c r="C36" s="205"/>
      <c r="D36" s="205"/>
      <c r="E36" s="45"/>
    </row>
    <row r="37" spans="1:13" x14ac:dyDescent="0.3">
      <c r="A37" s="79" t="s">
        <v>406</v>
      </c>
      <c r="B37" s="79" t="s">
        <v>124</v>
      </c>
    </row>
    <row r="38" spans="1:13" ht="57.6" x14ac:dyDescent="0.3">
      <c r="A38" s="76"/>
      <c r="B38" s="8"/>
      <c r="C38" s="8" t="s">
        <v>407</v>
      </c>
      <c r="D38" s="8" t="s">
        <v>408</v>
      </c>
      <c r="E38" s="8" t="s">
        <v>409</v>
      </c>
      <c r="F38" s="8" t="s">
        <v>410</v>
      </c>
      <c r="G38" s="210" t="s">
        <v>711</v>
      </c>
      <c r="H38" s="210" t="s">
        <v>712</v>
      </c>
      <c r="I38" s="210" t="s">
        <v>735</v>
      </c>
      <c r="J38" s="8" t="s">
        <v>411</v>
      </c>
      <c r="K38" s="8" t="s">
        <v>412</v>
      </c>
      <c r="L38" s="8" t="s">
        <v>413</v>
      </c>
      <c r="M38" s="8" t="s">
        <v>376</v>
      </c>
    </row>
    <row r="39" spans="1:13" ht="43.2" x14ac:dyDescent="0.3">
      <c r="A39" s="76"/>
      <c r="B39" s="8"/>
      <c r="C39" s="8" t="s">
        <v>414</v>
      </c>
      <c r="D39" s="76" t="s">
        <v>415</v>
      </c>
      <c r="E39" s="8" t="s">
        <v>416</v>
      </c>
      <c r="F39" s="8" t="s">
        <v>417</v>
      </c>
      <c r="G39" s="308" t="s">
        <v>713</v>
      </c>
      <c r="H39" s="309" t="s">
        <v>737</v>
      </c>
      <c r="I39" s="309" t="s">
        <v>736</v>
      </c>
      <c r="J39" s="8" t="s">
        <v>418</v>
      </c>
      <c r="K39" s="8" t="s">
        <v>419</v>
      </c>
      <c r="L39" s="8" t="s">
        <v>420</v>
      </c>
      <c r="M39" s="8" t="s">
        <v>378</v>
      </c>
    </row>
    <row r="40" spans="1:13" ht="15" thickBot="1" x14ac:dyDescent="0.35">
      <c r="A40" s="89"/>
      <c r="B40" s="90"/>
      <c r="C40" s="90"/>
      <c r="D40" s="90" t="s">
        <v>104</v>
      </c>
      <c r="E40" s="90" t="s">
        <v>104</v>
      </c>
      <c r="F40" s="90" t="s">
        <v>104</v>
      </c>
      <c r="G40" s="90" t="s">
        <v>104</v>
      </c>
      <c r="H40" s="90" t="s">
        <v>104</v>
      </c>
      <c r="I40" s="90" t="s">
        <v>104</v>
      </c>
      <c r="J40" s="90" t="s">
        <v>104</v>
      </c>
      <c r="K40" s="90" t="s">
        <v>104</v>
      </c>
      <c r="L40" s="90" t="s">
        <v>104</v>
      </c>
      <c r="M40" s="90" t="s">
        <v>104</v>
      </c>
    </row>
    <row r="41" spans="1:13" ht="15" thickBot="1" x14ac:dyDescent="0.35">
      <c r="A41" s="144" t="s">
        <v>421</v>
      </c>
      <c r="B41" s="145" t="s">
        <v>422</v>
      </c>
      <c r="C41" s="144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  <row r="42" spans="1:13" ht="15" thickBot="1" x14ac:dyDescent="0.35">
      <c r="A42" s="299" t="s">
        <v>382</v>
      </c>
      <c r="B42" s="131">
        <v>44561</v>
      </c>
      <c r="C42" s="213">
        <v>1084168</v>
      </c>
      <c r="D42" s="213">
        <v>616248276</v>
      </c>
      <c r="E42" s="213">
        <v>96827897</v>
      </c>
      <c r="F42" s="213">
        <v>4241222</v>
      </c>
      <c r="G42" s="213">
        <v>154839599</v>
      </c>
      <c r="H42" s="213">
        <v>37217009</v>
      </c>
      <c r="I42" s="213">
        <v>3549005</v>
      </c>
      <c r="J42" s="213">
        <v>1538779</v>
      </c>
      <c r="K42" s="213">
        <v>10708163</v>
      </c>
      <c r="L42" s="213">
        <v>20027015</v>
      </c>
      <c r="M42" s="213">
        <f t="shared" ref="M42:M47" si="10">SUM(C42:L42)</f>
        <v>946281133</v>
      </c>
    </row>
    <row r="43" spans="1:13" ht="14.4" customHeight="1" thickBot="1" x14ac:dyDescent="0.35">
      <c r="A43" s="14" t="s">
        <v>383</v>
      </c>
      <c r="B43" t="s">
        <v>384</v>
      </c>
      <c r="C43" s="203">
        <v>8306</v>
      </c>
      <c r="D43" s="203">
        <v>0</v>
      </c>
      <c r="E43" s="203">
        <v>1236523</v>
      </c>
      <c r="F43" s="203">
        <v>1131296</v>
      </c>
      <c r="G43" s="203">
        <v>44902</v>
      </c>
      <c r="H43" s="203">
        <v>9385</v>
      </c>
      <c r="I43" s="203">
        <v>0</v>
      </c>
      <c r="J43" s="203">
        <v>0</v>
      </c>
      <c r="K43" s="203">
        <v>0</v>
      </c>
      <c r="L43" s="203">
        <v>11734895</v>
      </c>
      <c r="M43" s="213">
        <f t="shared" si="10"/>
        <v>14165307</v>
      </c>
    </row>
    <row r="44" spans="1:13" ht="14.4" customHeight="1" thickBot="1" x14ac:dyDescent="0.35">
      <c r="A44" s="133" t="s">
        <v>385</v>
      </c>
      <c r="B44" s="133" t="s">
        <v>423</v>
      </c>
      <c r="C44" s="203">
        <v>0</v>
      </c>
      <c r="D44" s="203">
        <v>10546995</v>
      </c>
      <c r="E44" s="203">
        <v>-862088</v>
      </c>
      <c r="F44" s="203">
        <v>1543493</v>
      </c>
      <c r="G44" s="203">
        <v>5285909</v>
      </c>
      <c r="H44" s="203">
        <v>1137968</v>
      </c>
      <c r="I44" s="203">
        <v>3849105</v>
      </c>
      <c r="J44" s="203"/>
      <c r="K44" s="203">
        <v>0</v>
      </c>
      <c r="L44" s="203">
        <v>-21501382</v>
      </c>
      <c r="M44" s="213">
        <f t="shared" si="10"/>
        <v>0</v>
      </c>
    </row>
    <row r="45" spans="1:13" ht="14.4" customHeight="1" thickBot="1" x14ac:dyDescent="0.35">
      <c r="A45" s="133" t="s">
        <v>387</v>
      </c>
      <c r="B45" s="133" t="s">
        <v>388</v>
      </c>
      <c r="C45" s="203">
        <v>0</v>
      </c>
      <c r="D45" s="203">
        <v>-874961</v>
      </c>
      <c r="E45" s="203">
        <v>-721223</v>
      </c>
      <c r="F45" s="203">
        <v>-692560</v>
      </c>
      <c r="G45" s="203">
        <v>-404900</v>
      </c>
      <c r="H45" s="203">
        <v>-1150300</v>
      </c>
      <c r="I45" s="203">
        <v>-142205</v>
      </c>
      <c r="J45" s="203">
        <v>0</v>
      </c>
      <c r="K45" s="203">
        <v>0</v>
      </c>
      <c r="L45" s="203">
        <v>0</v>
      </c>
      <c r="M45" s="213">
        <f t="shared" si="10"/>
        <v>-3986149</v>
      </c>
    </row>
    <row r="46" spans="1:13" ht="15" thickBot="1" x14ac:dyDescent="0.35">
      <c r="A46" s="89" t="s">
        <v>402</v>
      </c>
      <c r="B46" s="172" t="s">
        <v>386</v>
      </c>
      <c r="C46" s="203">
        <v>0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286605</v>
      </c>
      <c r="K46" s="203">
        <v>0</v>
      </c>
      <c r="L46" s="203">
        <v>0</v>
      </c>
      <c r="M46" s="213">
        <f t="shared" si="10"/>
        <v>286605</v>
      </c>
    </row>
    <row r="47" spans="1:13" ht="15" thickBot="1" x14ac:dyDescent="0.35">
      <c r="A47" s="297" t="s">
        <v>389</v>
      </c>
      <c r="B47" s="130">
        <v>44926</v>
      </c>
      <c r="C47" s="298">
        <f t="shared" ref="C47" si="11">SUM(C42:C46)</f>
        <v>1092474</v>
      </c>
      <c r="D47" s="298">
        <f t="shared" ref="D47:L47" si="12">SUM(D42:D46)</f>
        <v>625920310</v>
      </c>
      <c r="E47" s="298">
        <f t="shared" si="12"/>
        <v>96481109</v>
      </c>
      <c r="F47" s="298">
        <f t="shared" si="12"/>
        <v>6223451</v>
      </c>
      <c r="G47" s="298">
        <f t="shared" si="12"/>
        <v>159765510</v>
      </c>
      <c r="H47" s="298">
        <f t="shared" si="12"/>
        <v>37214062</v>
      </c>
      <c r="I47" s="298">
        <f t="shared" si="12"/>
        <v>7255905</v>
      </c>
      <c r="J47" s="298">
        <f t="shared" si="12"/>
        <v>1825384</v>
      </c>
      <c r="K47" s="298">
        <f t="shared" si="12"/>
        <v>10708163</v>
      </c>
      <c r="L47" s="298">
        <f t="shared" si="12"/>
        <v>10260528</v>
      </c>
      <c r="M47" s="298">
        <f t="shared" si="10"/>
        <v>956746896</v>
      </c>
    </row>
    <row r="48" spans="1:13" ht="15" thickBot="1" x14ac:dyDescent="0.35">
      <c r="A48" s="146" t="s">
        <v>424</v>
      </c>
      <c r="B48" s="146" t="s">
        <v>425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</row>
    <row r="49" spans="1:15" ht="15" thickBot="1" x14ac:dyDescent="0.35">
      <c r="A49" s="299" t="str">
        <f>A42</f>
        <v>31.12.2021.</v>
      </c>
      <c r="B49" s="131">
        <f>B42</f>
        <v>44561</v>
      </c>
      <c r="C49" s="195">
        <v>0</v>
      </c>
      <c r="D49" s="195">
        <v>403306997</v>
      </c>
      <c r="E49" s="195">
        <v>41832595</v>
      </c>
      <c r="F49" s="195">
        <v>3018836</v>
      </c>
      <c r="G49" s="195">
        <v>44440524</v>
      </c>
      <c r="H49" s="195">
        <v>20301563</v>
      </c>
      <c r="I49" s="195">
        <v>2709296</v>
      </c>
      <c r="J49" s="195">
        <v>0</v>
      </c>
      <c r="K49" s="195">
        <v>0</v>
      </c>
      <c r="L49" s="195">
        <v>0</v>
      </c>
      <c r="M49" s="195">
        <f>SUM(C49:L49)</f>
        <v>515609811</v>
      </c>
    </row>
    <row r="50" spans="1:15" ht="15" thickBot="1" x14ac:dyDescent="0.35">
      <c r="A50" s="134" t="s">
        <v>392</v>
      </c>
      <c r="B50" s="134" t="s">
        <v>426</v>
      </c>
      <c r="C50" s="206">
        <v>0</v>
      </c>
      <c r="D50" s="206">
        <v>8635488</v>
      </c>
      <c r="E50" s="206">
        <v>4027099</v>
      </c>
      <c r="F50" s="206">
        <v>486928</v>
      </c>
      <c r="G50" s="206">
        <v>2711816</v>
      </c>
      <c r="H50" s="206">
        <v>892633</v>
      </c>
      <c r="I50" s="206">
        <v>369720</v>
      </c>
      <c r="J50" s="206">
        <v>0</v>
      </c>
      <c r="K50" s="206">
        <v>0</v>
      </c>
      <c r="L50" s="206">
        <v>0</v>
      </c>
      <c r="M50" s="202">
        <f>SUM(C50:L50)</f>
        <v>17123684</v>
      </c>
    </row>
    <row r="51" spans="1:15" ht="15" thickBot="1" x14ac:dyDescent="0.35">
      <c r="A51" s="134" t="s">
        <v>387</v>
      </c>
      <c r="B51" s="134" t="s">
        <v>388</v>
      </c>
      <c r="C51" s="203">
        <v>0</v>
      </c>
      <c r="D51" s="203">
        <v>-672482</v>
      </c>
      <c r="E51" s="203">
        <v>-718388</v>
      </c>
      <c r="F51" s="203">
        <v>-656431</v>
      </c>
      <c r="G51" s="203">
        <v>-268418</v>
      </c>
      <c r="H51" s="203">
        <v>-606673</v>
      </c>
      <c r="I51" s="203">
        <v>-142205</v>
      </c>
      <c r="J51" s="203">
        <v>0</v>
      </c>
      <c r="K51" s="203">
        <v>0</v>
      </c>
      <c r="L51" s="203">
        <v>0</v>
      </c>
      <c r="M51" s="202">
        <f>SUM(C51:L51)</f>
        <v>-3064597</v>
      </c>
    </row>
    <row r="52" spans="1:15" ht="15" thickBot="1" x14ac:dyDescent="0.35">
      <c r="A52" s="89" t="s">
        <v>385</v>
      </c>
      <c r="B52" s="89" t="s">
        <v>386</v>
      </c>
      <c r="C52" s="203">
        <v>0</v>
      </c>
      <c r="D52" s="203">
        <v>-22478</v>
      </c>
      <c r="E52" s="203">
        <v>-905699</v>
      </c>
      <c r="F52" s="203">
        <v>1311838</v>
      </c>
      <c r="G52" s="203">
        <v>0</v>
      </c>
      <c r="H52" s="203">
        <v>-97210</v>
      </c>
      <c r="I52" s="203">
        <v>-286451</v>
      </c>
      <c r="J52" s="203">
        <v>0</v>
      </c>
      <c r="K52" s="203">
        <v>0</v>
      </c>
      <c r="L52" s="203">
        <v>0</v>
      </c>
      <c r="M52" s="202">
        <f>SUM(C52:L52)</f>
        <v>0</v>
      </c>
    </row>
    <row r="53" spans="1:15" ht="15" thickBot="1" x14ac:dyDescent="0.35">
      <c r="A53" s="303" t="str">
        <f>A47</f>
        <v>31.12.2022.</v>
      </c>
      <c r="B53" s="304">
        <f>B47</f>
        <v>44926</v>
      </c>
      <c r="C53" s="305">
        <f t="shared" ref="C53:M53" si="13">SUM(C49:C52)</f>
        <v>0</v>
      </c>
      <c r="D53" s="305">
        <f t="shared" si="13"/>
        <v>411247525</v>
      </c>
      <c r="E53" s="305">
        <f t="shared" si="13"/>
        <v>44235607</v>
      </c>
      <c r="F53" s="305">
        <f t="shared" si="13"/>
        <v>4161171</v>
      </c>
      <c r="G53" s="305">
        <f t="shared" si="13"/>
        <v>46883922</v>
      </c>
      <c r="H53" s="305">
        <f t="shared" si="13"/>
        <v>20490313</v>
      </c>
      <c r="I53" s="305">
        <f t="shared" si="13"/>
        <v>2650360</v>
      </c>
      <c r="J53" s="305">
        <f t="shared" si="13"/>
        <v>0</v>
      </c>
      <c r="K53" s="305">
        <f t="shared" si="13"/>
        <v>0</v>
      </c>
      <c r="L53" s="305">
        <f t="shared" si="13"/>
        <v>0</v>
      </c>
      <c r="M53" s="305">
        <f t="shared" si="13"/>
        <v>529668898</v>
      </c>
    </row>
    <row r="54" spans="1:15" ht="15" thickTop="1" x14ac:dyDescent="0.3">
      <c r="A54" s="102" t="str">
        <f>A16</f>
        <v>Uzskaites vērtība 31.12.2021.</v>
      </c>
      <c r="B54" s="102" t="s">
        <v>427</v>
      </c>
      <c r="C54" s="195">
        <f t="shared" ref="C54" si="14">C42-C49</f>
        <v>1084168</v>
      </c>
      <c r="D54" s="195">
        <f t="shared" ref="D54:M54" si="15">D42-D49</f>
        <v>212941279</v>
      </c>
      <c r="E54" s="195">
        <f t="shared" si="15"/>
        <v>54995302</v>
      </c>
      <c r="F54" s="195">
        <f t="shared" si="15"/>
        <v>1222386</v>
      </c>
      <c r="G54" s="195">
        <f t="shared" si="15"/>
        <v>110399075</v>
      </c>
      <c r="H54" s="195">
        <f t="shared" si="15"/>
        <v>16915446</v>
      </c>
      <c r="I54" s="195">
        <f t="shared" si="15"/>
        <v>839709</v>
      </c>
      <c r="J54" s="195">
        <f t="shared" si="15"/>
        <v>1538779</v>
      </c>
      <c r="K54" s="195">
        <f t="shared" si="15"/>
        <v>10708163</v>
      </c>
      <c r="L54" s="195">
        <f t="shared" si="15"/>
        <v>20027015</v>
      </c>
      <c r="M54" s="195">
        <f t="shared" si="15"/>
        <v>430671322</v>
      </c>
    </row>
    <row r="55" spans="1:15" ht="15" thickBot="1" x14ac:dyDescent="0.35">
      <c r="A55" s="83" t="str">
        <f>A17</f>
        <v>Uzskaites vērtība 31.12.2022.</v>
      </c>
      <c r="B55" s="83" t="s">
        <v>428</v>
      </c>
      <c r="C55" s="193">
        <f t="shared" ref="C55" si="16">C47-C53</f>
        <v>1092474</v>
      </c>
      <c r="D55" s="193">
        <f t="shared" ref="D55:M55" si="17">D47-D53</f>
        <v>214672785</v>
      </c>
      <c r="E55" s="193">
        <f t="shared" si="17"/>
        <v>52245502</v>
      </c>
      <c r="F55" s="193">
        <f t="shared" si="17"/>
        <v>2062280</v>
      </c>
      <c r="G55" s="193">
        <f t="shared" si="17"/>
        <v>112881588</v>
      </c>
      <c r="H55" s="193">
        <f t="shared" si="17"/>
        <v>16723749</v>
      </c>
      <c r="I55" s="193">
        <f t="shared" si="17"/>
        <v>4605545</v>
      </c>
      <c r="J55" s="193">
        <f t="shared" si="17"/>
        <v>1825384</v>
      </c>
      <c r="K55" s="193">
        <f t="shared" si="17"/>
        <v>10708163</v>
      </c>
      <c r="L55" s="193">
        <f t="shared" si="17"/>
        <v>10260528</v>
      </c>
      <c r="M55" s="193">
        <f t="shared" si="17"/>
        <v>427077998</v>
      </c>
    </row>
    <row r="56" spans="1:15" ht="15" thickTop="1" x14ac:dyDescent="0.3">
      <c r="A56" s="96"/>
      <c r="B56" s="96"/>
      <c r="C56" s="207"/>
      <c r="D56" s="208"/>
      <c r="E56" s="208"/>
      <c r="F56" s="209"/>
      <c r="G56" s="209"/>
      <c r="H56" s="209"/>
      <c r="I56" s="209"/>
      <c r="J56" s="209"/>
      <c r="K56" s="209"/>
    </row>
    <row r="57" spans="1:15" x14ac:dyDescent="0.3">
      <c r="A57" s="91" t="s">
        <v>429</v>
      </c>
      <c r="B57" s="79" t="s">
        <v>430</v>
      </c>
      <c r="C57" s="209"/>
      <c r="D57" s="209"/>
      <c r="E57" s="209"/>
      <c r="F57" s="209"/>
      <c r="G57" s="209"/>
      <c r="H57" s="209"/>
      <c r="I57" s="209"/>
      <c r="J57" s="209"/>
      <c r="K57" s="209"/>
    </row>
    <row r="58" spans="1:15" ht="57.6" x14ac:dyDescent="0.3">
      <c r="A58" s="76"/>
      <c r="B58" s="8"/>
      <c r="C58" s="8" t="s">
        <v>407</v>
      </c>
      <c r="D58" s="210" t="s">
        <v>408</v>
      </c>
      <c r="E58" s="210" t="s">
        <v>409</v>
      </c>
      <c r="F58" s="210" t="s">
        <v>410</v>
      </c>
      <c r="G58" s="210" t="s">
        <v>711</v>
      </c>
      <c r="H58" s="210" t="s">
        <v>712</v>
      </c>
      <c r="I58" s="210" t="s">
        <v>735</v>
      </c>
      <c r="J58" s="210" t="s">
        <v>411</v>
      </c>
      <c r="K58" s="210" t="s">
        <v>412</v>
      </c>
      <c r="L58" s="210" t="s">
        <v>413</v>
      </c>
      <c r="M58" s="210" t="s">
        <v>376</v>
      </c>
    </row>
    <row r="59" spans="1:15" ht="43.2" x14ac:dyDescent="0.3">
      <c r="A59" s="76"/>
      <c r="B59" s="8"/>
      <c r="C59" s="8" t="s">
        <v>414</v>
      </c>
      <c r="D59" s="308" t="s">
        <v>415</v>
      </c>
      <c r="E59" s="309" t="s">
        <v>416</v>
      </c>
      <c r="F59" s="309" t="s">
        <v>417</v>
      </c>
      <c r="G59" s="308" t="s">
        <v>713</v>
      </c>
      <c r="H59" s="309" t="s">
        <v>737</v>
      </c>
      <c r="I59" s="309" t="s">
        <v>736</v>
      </c>
      <c r="J59" s="309" t="s">
        <v>418</v>
      </c>
      <c r="K59" s="309" t="s">
        <v>419</v>
      </c>
      <c r="L59" s="309" t="s">
        <v>420</v>
      </c>
      <c r="M59" s="309" t="s">
        <v>378</v>
      </c>
    </row>
    <row r="60" spans="1:15" ht="15" thickBot="1" x14ac:dyDescent="0.35">
      <c r="A60" s="89"/>
      <c r="B60" s="90"/>
      <c r="C60" s="90"/>
      <c r="D60" s="203" t="s">
        <v>104</v>
      </c>
      <c r="E60" s="203" t="s">
        <v>104</v>
      </c>
      <c r="F60" s="203" t="s">
        <v>104</v>
      </c>
      <c r="G60" s="203" t="s">
        <v>104</v>
      </c>
      <c r="H60" s="203" t="s">
        <v>104</v>
      </c>
      <c r="I60" s="203" t="s">
        <v>104</v>
      </c>
      <c r="J60" s="203" t="s">
        <v>104</v>
      </c>
      <c r="K60" s="203" t="s">
        <v>104</v>
      </c>
      <c r="L60" s="203" t="s">
        <v>104</v>
      </c>
      <c r="M60" s="203" t="s">
        <v>104</v>
      </c>
    </row>
    <row r="61" spans="1:15" ht="15" thickBot="1" x14ac:dyDescent="0.35">
      <c r="A61" s="144" t="s">
        <v>421</v>
      </c>
      <c r="B61" s="145" t="s">
        <v>422</v>
      </c>
      <c r="C61" s="144"/>
      <c r="D61" s="211"/>
      <c r="E61" s="211"/>
      <c r="F61" s="211"/>
      <c r="G61" s="211"/>
      <c r="H61" s="211"/>
      <c r="I61" s="211"/>
      <c r="J61" s="211"/>
      <c r="K61" s="211"/>
      <c r="L61" s="211"/>
      <c r="M61" s="211"/>
    </row>
    <row r="62" spans="1:15" ht="15" thickBot="1" x14ac:dyDescent="0.35">
      <c r="A62" s="299" t="str">
        <f t="shared" ref="A62:M62" si="18">A47</f>
        <v>31.12.2022.</v>
      </c>
      <c r="B62" s="131">
        <f t="shared" si="18"/>
        <v>44926</v>
      </c>
      <c r="C62" s="212">
        <f t="shared" si="18"/>
        <v>1092474</v>
      </c>
      <c r="D62" s="212">
        <f t="shared" si="18"/>
        <v>625920310</v>
      </c>
      <c r="E62" s="212">
        <f t="shared" si="18"/>
        <v>96481109</v>
      </c>
      <c r="F62" s="212">
        <f t="shared" si="18"/>
        <v>6223451</v>
      </c>
      <c r="G62" s="212">
        <f t="shared" si="18"/>
        <v>159765510</v>
      </c>
      <c r="H62" s="212">
        <f t="shared" si="18"/>
        <v>37214062</v>
      </c>
      <c r="I62" s="212">
        <f t="shared" si="18"/>
        <v>7255905</v>
      </c>
      <c r="J62" s="212">
        <f t="shared" si="18"/>
        <v>1825384</v>
      </c>
      <c r="K62" s="212">
        <f t="shared" si="18"/>
        <v>10708163</v>
      </c>
      <c r="L62" s="212">
        <f t="shared" si="18"/>
        <v>10260528</v>
      </c>
      <c r="M62" s="410">
        <f t="shared" si="18"/>
        <v>956746896</v>
      </c>
    </row>
    <row r="63" spans="1:15" ht="15" thickBot="1" x14ac:dyDescent="0.35">
      <c r="A63" s="14" t="s">
        <v>383</v>
      </c>
      <c r="B63" s="14" t="s">
        <v>384</v>
      </c>
      <c r="C63" s="203">
        <v>0</v>
      </c>
      <c r="D63" s="203">
        <v>7250</v>
      </c>
      <c r="E63" s="203">
        <v>315546</v>
      </c>
      <c r="F63" s="203">
        <v>606236</v>
      </c>
      <c r="G63" s="203">
        <v>0</v>
      </c>
      <c r="H63" s="203">
        <v>8837</v>
      </c>
      <c r="I63" s="203">
        <v>18187</v>
      </c>
      <c r="J63" s="301">
        <v>0</v>
      </c>
      <c r="K63" s="203">
        <v>0</v>
      </c>
      <c r="L63" s="203">
        <v>31707374</v>
      </c>
      <c r="M63" s="323">
        <f>SUM(C63:L63)</f>
        <v>32663430</v>
      </c>
      <c r="O63"/>
    </row>
    <row r="64" spans="1:15" ht="15" thickBot="1" x14ac:dyDescent="0.35">
      <c r="A64" s="134" t="s">
        <v>385</v>
      </c>
      <c r="B64" s="134" t="s">
        <v>423</v>
      </c>
      <c r="C64" s="203">
        <v>12037</v>
      </c>
      <c r="D64" s="203">
        <v>4593456</v>
      </c>
      <c r="E64" s="203">
        <v>415850</v>
      </c>
      <c r="F64" s="203">
        <v>180378</v>
      </c>
      <c r="G64" s="203">
        <v>489140</v>
      </c>
      <c r="H64" s="203">
        <v>2380662</v>
      </c>
      <c r="I64" s="203">
        <v>4079164</v>
      </c>
      <c r="J64" s="203">
        <v>0</v>
      </c>
      <c r="K64" s="203">
        <v>0</v>
      </c>
      <c r="L64" s="203">
        <v>-12150687</v>
      </c>
      <c r="M64" s="323">
        <f>SUM(C64:L64)</f>
        <v>0</v>
      </c>
      <c r="O64"/>
    </row>
    <row r="65" spans="1:15" ht="15" thickBot="1" x14ac:dyDescent="0.35">
      <c r="A65" s="89" t="s">
        <v>387</v>
      </c>
      <c r="B65" s="134" t="s">
        <v>388</v>
      </c>
      <c r="C65" s="203">
        <v>0</v>
      </c>
      <c r="D65" s="203">
        <v>-926923</v>
      </c>
      <c r="E65" s="203">
        <v>-661581</v>
      </c>
      <c r="F65" s="203">
        <v>-442759</v>
      </c>
      <c r="G65" s="203">
        <v>-13000</v>
      </c>
      <c r="H65" s="203">
        <v>-1166220</v>
      </c>
      <c r="I65" s="203">
        <v>-1688</v>
      </c>
      <c r="J65" s="203">
        <v>-12395</v>
      </c>
      <c r="K65" s="203">
        <v>0</v>
      </c>
      <c r="L65" s="203">
        <v>-97395</v>
      </c>
      <c r="M65" s="323">
        <f>SUM(C65:L65)</f>
        <v>-3321961</v>
      </c>
      <c r="O65"/>
    </row>
    <row r="66" spans="1:15" ht="29.4" thickBot="1" x14ac:dyDescent="0.35">
      <c r="A66" s="89" t="s">
        <v>714</v>
      </c>
      <c r="B66" s="14" t="s">
        <v>431</v>
      </c>
      <c r="C66" s="203">
        <v>0</v>
      </c>
      <c r="D66" s="203">
        <v>0</v>
      </c>
      <c r="E66" s="203">
        <v>0</v>
      </c>
      <c r="F66" s="203">
        <v>0</v>
      </c>
      <c r="G66" s="203">
        <v>-21468279</v>
      </c>
      <c r="H66" s="203">
        <v>-8061251</v>
      </c>
      <c r="I66" s="203">
        <v>-3727322</v>
      </c>
      <c r="J66" s="203">
        <v>0</v>
      </c>
      <c r="K66" s="203">
        <v>0</v>
      </c>
      <c r="L66" s="203">
        <v>0</v>
      </c>
      <c r="M66" s="323">
        <f>SUM(C66:L66)</f>
        <v>-33256852</v>
      </c>
    </row>
    <row r="67" spans="1:15" ht="15" thickBot="1" x14ac:dyDescent="0.35">
      <c r="A67" s="89" t="s">
        <v>402</v>
      </c>
      <c r="B67" s="172" t="s">
        <v>386</v>
      </c>
      <c r="C67" s="203">
        <v>0</v>
      </c>
      <c r="D67" s="203">
        <v>0</v>
      </c>
      <c r="E67" s="203">
        <v>0</v>
      </c>
      <c r="F67" s="203">
        <v>0</v>
      </c>
      <c r="G67" s="203"/>
      <c r="H67" s="203"/>
      <c r="I67" s="203"/>
      <c r="J67" s="203">
        <v>146719</v>
      </c>
      <c r="K67" s="203">
        <v>0</v>
      </c>
      <c r="L67" s="203">
        <v>0</v>
      </c>
      <c r="M67" s="323">
        <f>SUM(C67:L67)</f>
        <v>146719</v>
      </c>
    </row>
    <row r="68" spans="1:15" ht="15" thickBot="1" x14ac:dyDescent="0.35">
      <c r="A68" s="299" t="s">
        <v>403</v>
      </c>
      <c r="B68" s="131">
        <v>45291</v>
      </c>
      <c r="C68" s="298">
        <f t="shared" ref="C68:L68" si="19">SUM(C62:C67)</f>
        <v>1104511</v>
      </c>
      <c r="D68" s="298">
        <f t="shared" si="19"/>
        <v>629594093</v>
      </c>
      <c r="E68" s="298">
        <f t="shared" si="19"/>
        <v>96550924</v>
      </c>
      <c r="F68" s="298">
        <f t="shared" si="19"/>
        <v>6567306</v>
      </c>
      <c r="G68" s="298">
        <f t="shared" si="19"/>
        <v>138773371</v>
      </c>
      <c r="H68" s="298">
        <f t="shared" si="19"/>
        <v>30376090</v>
      </c>
      <c r="I68" s="298">
        <f t="shared" si="19"/>
        <v>7624246</v>
      </c>
      <c r="J68" s="298">
        <f t="shared" si="19"/>
        <v>1959708</v>
      </c>
      <c r="K68" s="298">
        <f t="shared" si="19"/>
        <v>10708163</v>
      </c>
      <c r="L68" s="298">
        <f t="shared" si="19"/>
        <v>29719820</v>
      </c>
      <c r="M68" s="298">
        <f t="shared" ref="M68" si="20">SUM(M62:M67)</f>
        <v>952978232</v>
      </c>
    </row>
    <row r="69" spans="1:15" ht="15" thickBot="1" x14ac:dyDescent="0.35">
      <c r="A69" s="146" t="s">
        <v>424</v>
      </c>
      <c r="B69" s="146" t="s">
        <v>425</v>
      </c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</row>
    <row r="70" spans="1:15" ht="15" thickBot="1" x14ac:dyDescent="0.35">
      <c r="A70" s="299" t="str">
        <f>A62</f>
        <v>31.12.2022.</v>
      </c>
      <c r="B70" s="131">
        <f>B62</f>
        <v>44926</v>
      </c>
      <c r="C70" s="195">
        <f t="shared" ref="C70:M70" si="21">C53</f>
        <v>0</v>
      </c>
      <c r="D70" s="195">
        <f t="shared" si="21"/>
        <v>411247525</v>
      </c>
      <c r="E70" s="195">
        <f t="shared" si="21"/>
        <v>44235607</v>
      </c>
      <c r="F70" s="195">
        <f t="shared" si="21"/>
        <v>4161171</v>
      </c>
      <c r="G70" s="195">
        <f t="shared" si="21"/>
        <v>46883922</v>
      </c>
      <c r="H70" s="195">
        <f t="shared" si="21"/>
        <v>20490313</v>
      </c>
      <c r="I70" s="195">
        <f t="shared" si="21"/>
        <v>2650360</v>
      </c>
      <c r="J70" s="195">
        <f t="shared" si="21"/>
        <v>0</v>
      </c>
      <c r="K70" s="195">
        <f t="shared" si="21"/>
        <v>0</v>
      </c>
      <c r="L70" s="195">
        <f t="shared" si="21"/>
        <v>0</v>
      </c>
      <c r="M70" s="195">
        <f t="shared" si="21"/>
        <v>529668898</v>
      </c>
    </row>
    <row r="71" spans="1:15" x14ac:dyDescent="0.3">
      <c r="A71" s="14" t="s">
        <v>392</v>
      </c>
      <c r="B71" s="14" t="s">
        <v>426</v>
      </c>
      <c r="C71" s="206">
        <v>0</v>
      </c>
      <c r="D71" s="206">
        <v>8825608</v>
      </c>
      <c r="E71" s="206">
        <v>3794240</v>
      </c>
      <c r="F71" s="206">
        <v>558433</v>
      </c>
      <c r="G71" s="206">
        <v>2732666</v>
      </c>
      <c r="H71" s="206">
        <v>914339</v>
      </c>
      <c r="I71" s="206">
        <v>624285</v>
      </c>
      <c r="J71" s="206">
        <v>0</v>
      </c>
      <c r="K71" s="206">
        <v>0</v>
      </c>
      <c r="L71" s="206">
        <v>0</v>
      </c>
      <c r="M71" s="403">
        <f>SUM(C71:L71)</f>
        <v>17449571</v>
      </c>
    </row>
    <row r="72" spans="1:15" ht="15" thickBot="1" x14ac:dyDescent="0.35">
      <c r="A72" s="134" t="s">
        <v>387</v>
      </c>
      <c r="B72" s="134" t="s">
        <v>388</v>
      </c>
      <c r="C72" s="203">
        <v>0</v>
      </c>
      <c r="D72" s="203">
        <v>-812278</v>
      </c>
      <c r="E72" s="203">
        <v>-640906</v>
      </c>
      <c r="F72" s="203">
        <v>-441741</v>
      </c>
      <c r="G72" s="203">
        <v>-10452</v>
      </c>
      <c r="H72" s="203">
        <v>-693891</v>
      </c>
      <c r="I72" s="203">
        <v>-1688</v>
      </c>
      <c r="J72" s="203">
        <v>0</v>
      </c>
      <c r="K72" s="203">
        <v>0</v>
      </c>
      <c r="L72" s="203">
        <v>0</v>
      </c>
      <c r="M72" s="403">
        <f>SUM(C72:L72)</f>
        <v>-2600956</v>
      </c>
    </row>
    <row r="73" spans="1:15" ht="15" thickBot="1" x14ac:dyDescent="0.35">
      <c r="A73" s="424" t="s">
        <v>715</v>
      </c>
      <c r="B73" s="14" t="s">
        <v>716</v>
      </c>
      <c r="C73" s="203">
        <v>0</v>
      </c>
      <c r="D73" s="203">
        <v>0</v>
      </c>
      <c r="E73" s="203">
        <v>0</v>
      </c>
      <c r="F73" s="203">
        <v>0</v>
      </c>
      <c r="G73" s="203">
        <v>-5287570</v>
      </c>
      <c r="H73" s="203">
        <v>-4089877</v>
      </c>
      <c r="I73" s="203">
        <v>-391561</v>
      </c>
      <c r="J73" s="203">
        <v>0</v>
      </c>
      <c r="K73" s="203">
        <v>0</v>
      </c>
      <c r="L73" s="203">
        <v>0</v>
      </c>
      <c r="M73" s="403">
        <f>SUM(C73:L73)</f>
        <v>-9769008</v>
      </c>
    </row>
    <row r="74" spans="1:15" ht="15" thickBot="1" x14ac:dyDescent="0.35">
      <c r="A74" s="14" t="s">
        <v>385</v>
      </c>
      <c r="B74" s="14" t="s">
        <v>423</v>
      </c>
      <c r="C74" s="203">
        <v>0</v>
      </c>
      <c r="D74" s="203">
        <v>41509</v>
      </c>
      <c r="E74" s="203">
        <v>-3284</v>
      </c>
      <c r="F74" s="203">
        <v>-34223</v>
      </c>
      <c r="G74" s="203">
        <v>0</v>
      </c>
      <c r="H74" s="203">
        <v>0</v>
      </c>
      <c r="I74" s="203">
        <v>-4002</v>
      </c>
      <c r="J74" s="203">
        <v>0</v>
      </c>
      <c r="K74" s="203">
        <v>0</v>
      </c>
      <c r="L74" s="203">
        <v>0</v>
      </c>
      <c r="M74" s="403">
        <f>SUM(C74:L74)</f>
        <v>0</v>
      </c>
    </row>
    <row r="75" spans="1:15" ht="15" thickBot="1" x14ac:dyDescent="0.35">
      <c r="A75" s="300" t="str">
        <f>A68</f>
        <v>31.12.2023.</v>
      </c>
      <c r="B75" s="132">
        <f>B68</f>
        <v>45291</v>
      </c>
      <c r="C75" s="193">
        <f t="shared" ref="C75:M75" si="22">SUM(C70:C74)</f>
        <v>0</v>
      </c>
      <c r="D75" s="193">
        <f t="shared" si="22"/>
        <v>419302364</v>
      </c>
      <c r="E75" s="193">
        <f t="shared" si="22"/>
        <v>47385657</v>
      </c>
      <c r="F75" s="193">
        <f t="shared" si="22"/>
        <v>4243640</v>
      </c>
      <c r="G75" s="193">
        <f t="shared" si="22"/>
        <v>44318566</v>
      </c>
      <c r="H75" s="193">
        <f t="shared" si="22"/>
        <v>16620884</v>
      </c>
      <c r="I75" s="193">
        <f t="shared" si="22"/>
        <v>2877394</v>
      </c>
      <c r="J75" s="193">
        <f t="shared" si="22"/>
        <v>0</v>
      </c>
      <c r="K75" s="193">
        <f t="shared" si="22"/>
        <v>0</v>
      </c>
      <c r="L75" s="193">
        <f t="shared" si="22"/>
        <v>0</v>
      </c>
      <c r="M75" s="193">
        <f t="shared" si="22"/>
        <v>534748505</v>
      </c>
    </row>
    <row r="76" spans="1:15" ht="15" thickTop="1" x14ac:dyDescent="0.3">
      <c r="A76" s="102" t="str">
        <f>A55</f>
        <v>Uzskaites vērtība 31.12.2022.</v>
      </c>
      <c r="B76" s="102" t="str">
        <f>B55</f>
        <v>Net balance value 31.12.2022</v>
      </c>
      <c r="C76" s="195">
        <f t="shared" ref="C76:M76" si="23">C62-C70</f>
        <v>1092474</v>
      </c>
      <c r="D76" s="195">
        <f t="shared" si="23"/>
        <v>214672785</v>
      </c>
      <c r="E76" s="195">
        <f t="shared" si="23"/>
        <v>52245502</v>
      </c>
      <c r="F76" s="195">
        <f t="shared" si="23"/>
        <v>2062280</v>
      </c>
      <c r="G76" s="195">
        <f t="shared" si="23"/>
        <v>112881588</v>
      </c>
      <c r="H76" s="195">
        <f t="shared" si="23"/>
        <v>16723749</v>
      </c>
      <c r="I76" s="195">
        <f t="shared" si="23"/>
        <v>4605545</v>
      </c>
      <c r="J76" s="195">
        <f t="shared" si="23"/>
        <v>1825384</v>
      </c>
      <c r="K76" s="195">
        <f t="shared" si="23"/>
        <v>10708163</v>
      </c>
      <c r="L76" s="195">
        <f t="shared" si="23"/>
        <v>10260528</v>
      </c>
      <c r="M76" s="195">
        <f t="shared" si="23"/>
        <v>427077998</v>
      </c>
    </row>
    <row r="77" spans="1:15" ht="15" thickBot="1" x14ac:dyDescent="0.35">
      <c r="A77" s="83" t="s">
        <v>404</v>
      </c>
      <c r="B77" s="83" t="s">
        <v>432</v>
      </c>
      <c r="C77" s="193">
        <f t="shared" ref="C77:M77" si="24">C68-C75</f>
        <v>1104511</v>
      </c>
      <c r="D77" s="193">
        <f t="shared" si="24"/>
        <v>210291729</v>
      </c>
      <c r="E77" s="193">
        <f t="shared" si="24"/>
        <v>49165267</v>
      </c>
      <c r="F77" s="193">
        <f t="shared" si="24"/>
        <v>2323666</v>
      </c>
      <c r="G77" s="193">
        <f t="shared" si="24"/>
        <v>94454805</v>
      </c>
      <c r="H77" s="193">
        <f t="shared" si="24"/>
        <v>13755206</v>
      </c>
      <c r="I77" s="193">
        <f t="shared" si="24"/>
        <v>4746852</v>
      </c>
      <c r="J77" s="193">
        <f t="shared" si="24"/>
        <v>1959708</v>
      </c>
      <c r="K77" s="193">
        <f t="shared" si="24"/>
        <v>10708163</v>
      </c>
      <c r="L77" s="193">
        <f t="shared" si="24"/>
        <v>29719820</v>
      </c>
      <c r="M77" s="193">
        <f t="shared" si="24"/>
        <v>418229727</v>
      </c>
    </row>
    <row r="78" spans="1:15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70"/>
  <sheetViews>
    <sheetView showGridLines="0" zoomScaleNormal="100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58" customFormat="1" ht="60.6" customHeight="1" x14ac:dyDescent="0.3">
      <c r="A1" s="171" t="str">
        <f>'Peļņas vai zaudējumu pārskats'!A1</f>
        <v>AS "CONEXUS BALTIC GRID" 2023. GADA PĀRSKATS</v>
      </c>
      <c r="B1" s="171" t="str">
        <f>'Peļņas vai zaudējumu pārskats'!B1</f>
        <v>AS "CONEXUS BALTIC GRID" ANNUAL REPORT FOR 2023</v>
      </c>
    </row>
    <row r="2" spans="1:5" s="158" customFormat="1" ht="15.6" x14ac:dyDescent="0.3">
      <c r="A2" s="79" t="s">
        <v>433</v>
      </c>
      <c r="B2" s="79" t="s">
        <v>434</v>
      </c>
    </row>
    <row r="3" spans="1:5" s="158" customFormat="1" ht="15.6" x14ac:dyDescent="0.3">
      <c r="A3" s="103"/>
      <c r="B3" s="103"/>
      <c r="C3" s="104">
        <f>'Pārskats par finanšu stāvokli'!D3</f>
        <v>45291</v>
      </c>
      <c r="D3" s="104">
        <f>'Pārskats par finanšu stāvokli'!E3</f>
        <v>44926</v>
      </c>
    </row>
    <row r="4" spans="1:5" s="158" customFormat="1" ht="15.6" x14ac:dyDescent="0.3">
      <c r="A4" s="100"/>
      <c r="B4" s="100"/>
      <c r="C4" s="174" t="s">
        <v>104</v>
      </c>
      <c r="D4" s="174" t="s">
        <v>104</v>
      </c>
    </row>
    <row r="5" spans="1:5" s="158" customFormat="1" ht="15.6" x14ac:dyDescent="0.3">
      <c r="A5" s="33" t="s">
        <v>435</v>
      </c>
      <c r="B5" s="33" t="s">
        <v>436</v>
      </c>
      <c r="C5" s="219">
        <f>D8</f>
        <v>1108652</v>
      </c>
      <c r="D5" s="219">
        <v>1209438</v>
      </c>
    </row>
    <row r="6" spans="1:5" s="158" customFormat="1" ht="15.6" x14ac:dyDescent="0.3">
      <c r="A6" s="101" t="s">
        <v>437</v>
      </c>
      <c r="B6" t="s">
        <v>438</v>
      </c>
      <c r="C6" s="224">
        <v>-100786</v>
      </c>
      <c r="D6" s="184">
        <v>-100786</v>
      </c>
    </row>
    <row r="7" spans="1:5" s="158" customFormat="1" ht="31.2" customHeight="1" x14ac:dyDescent="0.3">
      <c r="A7" s="101" t="s">
        <v>439</v>
      </c>
      <c r="B7" t="s">
        <v>440</v>
      </c>
      <c r="C7" s="224">
        <v>-1007865.56</v>
      </c>
      <c r="D7" s="184">
        <v>0</v>
      </c>
    </row>
    <row r="8" spans="1:5" s="158" customFormat="1" ht="15.6" x14ac:dyDescent="0.3">
      <c r="A8" s="102" t="s">
        <v>441</v>
      </c>
      <c r="B8" s="102" t="s">
        <v>442</v>
      </c>
      <c r="C8" s="230">
        <v>0</v>
      </c>
      <c r="D8" s="239">
        <f>SUM(D5:D6)</f>
        <v>1108652</v>
      </c>
    </row>
    <row r="9" spans="1:5" s="158" customFormat="1" ht="15.6" x14ac:dyDescent="0.3">
      <c r="A9" s="101" t="s">
        <v>738</v>
      </c>
      <c r="B9" s="101" t="s">
        <v>740</v>
      </c>
      <c r="C9" s="224">
        <v>0</v>
      </c>
      <c r="D9" s="1">
        <v>100786</v>
      </c>
    </row>
    <row r="10" spans="1:5" s="158" customFormat="1" ht="15.6" x14ac:dyDescent="0.3">
      <c r="A10" s="101" t="s">
        <v>739</v>
      </c>
      <c r="B10" s="101" t="s">
        <v>741</v>
      </c>
      <c r="C10" s="224">
        <v>0</v>
      </c>
      <c r="D10" s="1">
        <v>1007864.77</v>
      </c>
    </row>
    <row r="11" spans="1:5" s="158" customFormat="1" ht="15.6" x14ac:dyDescent="0.3">
      <c r="A11" s="171"/>
      <c r="B11" s="171"/>
    </row>
    <row r="12" spans="1:5" x14ac:dyDescent="0.3">
      <c r="A12" s="79" t="s">
        <v>443</v>
      </c>
      <c r="B12" s="79" t="s">
        <v>444</v>
      </c>
    </row>
    <row r="13" spans="1:5" ht="14.4" customHeight="1" x14ac:dyDescent="0.3">
      <c r="A13" s="98"/>
      <c r="B13" s="110"/>
      <c r="C13" s="110">
        <f>C3</f>
        <v>45291</v>
      </c>
      <c r="D13" s="110">
        <f>D3</f>
        <v>44926</v>
      </c>
      <c r="E13" s="74"/>
    </row>
    <row r="14" spans="1:5" ht="14.4" customHeight="1" x14ac:dyDescent="0.3">
      <c r="A14" s="101"/>
      <c r="B14" s="474" t="s">
        <v>104</v>
      </c>
      <c r="C14" s="474"/>
      <c r="D14" s="174" t="s">
        <v>104</v>
      </c>
      <c r="E14" s="93"/>
    </row>
    <row r="15" spans="1:5" x14ac:dyDescent="0.3">
      <c r="A15" s="33" t="s">
        <v>129</v>
      </c>
      <c r="B15" s="100" t="s">
        <v>130</v>
      </c>
      <c r="C15" s="49"/>
      <c r="D15" s="174"/>
      <c r="E15" s="93"/>
    </row>
    <row r="16" spans="1:5" ht="28.8" x14ac:dyDescent="0.3">
      <c r="A16" s="33" t="s">
        <v>445</v>
      </c>
      <c r="B16" s="360" t="s">
        <v>446</v>
      </c>
      <c r="C16" s="240">
        <f>D19</f>
        <v>461503</v>
      </c>
      <c r="D16" s="197">
        <v>451108</v>
      </c>
      <c r="E16" s="45"/>
    </row>
    <row r="17" spans="1:5" ht="14.4" customHeight="1" x14ac:dyDescent="0.3">
      <c r="A17" s="101" t="s">
        <v>447</v>
      </c>
      <c r="B17" s="101" t="s">
        <v>448</v>
      </c>
      <c r="C17" s="224">
        <v>0</v>
      </c>
      <c r="D17" s="184">
        <v>36646</v>
      </c>
      <c r="E17" s="45"/>
    </row>
    <row r="18" spans="1:5" ht="27" customHeight="1" x14ac:dyDescent="0.3">
      <c r="A18" s="101" t="s">
        <v>449</v>
      </c>
      <c r="B18" s="101" t="s">
        <v>450</v>
      </c>
      <c r="C18" s="224">
        <v>-13145</v>
      </c>
      <c r="D18" s="184">
        <v>-26251</v>
      </c>
      <c r="E18" s="45"/>
    </row>
    <row r="19" spans="1:5" ht="28.8" x14ac:dyDescent="0.3">
      <c r="A19" s="102" t="s">
        <v>451</v>
      </c>
      <c r="B19" s="102" t="s">
        <v>452</v>
      </c>
      <c r="C19" s="230">
        <f>SUM(C16:C18)</f>
        <v>448358</v>
      </c>
      <c r="D19" s="230">
        <f>SUM(D16:D18)</f>
        <v>461503</v>
      </c>
      <c r="E19" s="45"/>
    </row>
    <row r="20" spans="1:5" x14ac:dyDescent="0.3">
      <c r="A20" s="42" t="s">
        <v>453</v>
      </c>
      <c r="B20" s="42" t="s">
        <v>454</v>
      </c>
      <c r="C20" s="241"/>
      <c r="D20" s="214"/>
      <c r="E20" s="45"/>
    </row>
    <row r="21" spans="1:5" ht="28.8" x14ac:dyDescent="0.3">
      <c r="A21" s="42" t="s">
        <v>445</v>
      </c>
      <c r="B21" s="360" t="s">
        <v>446</v>
      </c>
      <c r="C21" s="240">
        <f>D25</f>
        <v>484422</v>
      </c>
      <c r="D21" s="197">
        <v>467337</v>
      </c>
      <c r="E21" s="93"/>
    </row>
    <row r="22" spans="1:5" ht="14.4" customHeight="1" x14ac:dyDescent="0.3">
      <c r="A22" s="18" t="s">
        <v>447</v>
      </c>
      <c r="B22" s="18" t="s">
        <v>448</v>
      </c>
      <c r="C22" s="240">
        <v>0</v>
      </c>
      <c r="D22" s="197">
        <v>36646</v>
      </c>
      <c r="E22" s="45"/>
    </row>
    <row r="23" spans="1:5" ht="28.8" x14ac:dyDescent="0.3">
      <c r="A23" s="101" t="s">
        <v>455</v>
      </c>
      <c r="B23" s="101" t="s">
        <v>456</v>
      </c>
      <c r="C23" s="224">
        <v>-27203</v>
      </c>
      <c r="D23" s="184">
        <v>-40217</v>
      </c>
      <c r="E23" s="93"/>
    </row>
    <row r="24" spans="1:5" ht="14.4" customHeight="1" x14ac:dyDescent="0.3">
      <c r="A24" s="49" t="s">
        <v>457</v>
      </c>
      <c r="B24" s="49" t="s">
        <v>458</v>
      </c>
      <c r="C24" s="242">
        <v>20783</v>
      </c>
      <c r="D24" s="208">
        <v>20656</v>
      </c>
      <c r="E24" s="45"/>
    </row>
    <row r="25" spans="1:5" ht="14.4" customHeight="1" x14ac:dyDescent="0.3">
      <c r="A25" s="102" t="s">
        <v>451</v>
      </c>
      <c r="B25" s="102" t="s">
        <v>459</v>
      </c>
      <c r="C25" s="230">
        <f>SUM(C21:C24)</f>
        <v>478002</v>
      </c>
      <c r="D25" s="230">
        <f>SUM(D21:D24)</f>
        <v>484422</v>
      </c>
      <c r="E25" s="45"/>
    </row>
    <row r="26" spans="1:5" ht="14.4" customHeight="1" x14ac:dyDescent="0.3">
      <c r="A26" s="49" t="s">
        <v>460</v>
      </c>
      <c r="B26" s="49" t="s">
        <v>461</v>
      </c>
      <c r="C26" s="242">
        <v>450798</v>
      </c>
      <c r="D26" s="208">
        <v>459358</v>
      </c>
      <c r="E26" s="45"/>
    </row>
    <row r="27" spans="1:5" ht="15" thickBot="1" x14ac:dyDescent="0.35">
      <c r="A27" s="135" t="s">
        <v>462</v>
      </c>
      <c r="B27" s="135" t="s">
        <v>463</v>
      </c>
      <c r="C27" s="243">
        <v>27204</v>
      </c>
      <c r="D27" s="216">
        <v>25064</v>
      </c>
      <c r="E27" s="45"/>
    </row>
    <row r="28" spans="1:5" ht="32.4" thickTop="1" x14ac:dyDescent="0.3">
      <c r="A28" s="320" t="s">
        <v>464</v>
      </c>
      <c r="B28" s="320" t="s">
        <v>717</v>
      </c>
      <c r="C28" s="49"/>
      <c r="D28" s="74"/>
      <c r="E28" s="45"/>
    </row>
    <row r="29" spans="1:5" x14ac:dyDescent="0.3">
      <c r="A29" s="97"/>
      <c r="B29" s="97"/>
      <c r="C29" s="73"/>
      <c r="D29" s="74"/>
      <c r="E29" s="45"/>
    </row>
    <row r="30" spans="1:5" x14ac:dyDescent="0.3">
      <c r="A30" s="97"/>
      <c r="B30" s="79"/>
      <c r="C30" s="73"/>
      <c r="D30" s="74"/>
      <c r="E30" s="45"/>
    </row>
    <row r="31" spans="1:5" x14ac:dyDescent="0.3">
      <c r="A31" s="79"/>
      <c r="B31" s="49"/>
    </row>
    <row r="32" spans="1:5" x14ac:dyDescent="0.3">
      <c r="A32" s="49"/>
      <c r="B32" s="80"/>
      <c r="C32" s="97"/>
      <c r="D32" s="74"/>
    </row>
    <row r="33" spans="1:5" ht="14.4" customHeight="1" x14ac:dyDescent="0.3">
      <c r="A33" s="80"/>
      <c r="B33" s="49"/>
      <c r="C33" s="93"/>
      <c r="D33" s="93"/>
    </row>
    <row r="34" spans="1:5" ht="14.4" customHeight="1" x14ac:dyDescent="0.3">
      <c r="A34" s="96"/>
      <c r="B34" s="96"/>
      <c r="C34" s="94"/>
      <c r="D34" s="94"/>
    </row>
    <row r="35" spans="1:5" ht="14.4" customHeight="1" x14ac:dyDescent="0.3">
      <c r="A35" s="96"/>
      <c r="B35" s="96"/>
      <c r="C35" s="94"/>
      <c r="D35" s="94"/>
    </row>
    <row r="36" spans="1:5" ht="14.4" customHeight="1" x14ac:dyDescent="0.3">
      <c r="A36" s="96"/>
      <c r="B36" s="96"/>
      <c r="C36" s="94"/>
      <c r="D36" s="94"/>
    </row>
    <row r="37" spans="1:5" ht="14.4" customHeight="1" x14ac:dyDescent="0.3">
      <c r="A37" s="96"/>
      <c r="B37" s="96"/>
      <c r="C37" s="94"/>
      <c r="D37" s="94"/>
    </row>
    <row r="38" spans="1:5" ht="14.4" customHeight="1" x14ac:dyDescent="0.3">
      <c r="A38" s="96"/>
      <c r="B38" s="97"/>
      <c r="C38" s="94"/>
      <c r="D38" s="94"/>
    </row>
    <row r="39" spans="1:5" x14ac:dyDescent="0.3">
      <c r="A39" s="97"/>
      <c r="B39" s="96"/>
      <c r="C39" s="95"/>
      <c r="D39" s="95"/>
    </row>
    <row r="40" spans="1:5" x14ac:dyDescent="0.3">
      <c r="A40" s="96"/>
      <c r="B40" s="51"/>
      <c r="C40" s="44"/>
      <c r="D40" s="93"/>
      <c r="E40" s="45"/>
    </row>
    <row r="41" spans="1:5" x14ac:dyDescent="0.3">
      <c r="A41" s="51"/>
      <c r="B41" s="51"/>
      <c r="C41" s="48"/>
      <c r="D41" s="52"/>
      <c r="E41" s="53"/>
    </row>
    <row r="42" spans="1:5" x14ac:dyDescent="0.3">
      <c r="A42" s="51"/>
      <c r="B42" s="79"/>
      <c r="C42" s="48"/>
      <c r="D42" s="52"/>
      <c r="E42" s="53"/>
    </row>
    <row r="43" spans="1:5" x14ac:dyDescent="0.3">
      <c r="A43" s="79"/>
      <c r="B43" s="49"/>
    </row>
    <row r="44" spans="1:5" x14ac:dyDescent="0.3">
      <c r="A44" s="49"/>
      <c r="B44" s="80"/>
      <c r="C44" s="97"/>
      <c r="D44" s="74"/>
    </row>
    <row r="45" spans="1:5" ht="14.4" customHeight="1" x14ac:dyDescent="0.3">
      <c r="A45" s="80"/>
      <c r="B45" s="49"/>
      <c r="C45" s="93"/>
      <c r="D45" s="93"/>
    </row>
    <row r="46" spans="1:5" ht="14.4" customHeight="1" x14ac:dyDescent="0.3">
      <c r="A46" s="96"/>
      <c r="B46" s="96"/>
      <c r="C46" s="93"/>
      <c r="D46" s="96"/>
    </row>
    <row r="47" spans="1:5" ht="14.4" customHeight="1" x14ac:dyDescent="0.3">
      <c r="A47" s="96"/>
      <c r="B47" s="96"/>
      <c r="C47" s="93"/>
      <c r="D47" s="96"/>
    </row>
    <row r="48" spans="1:5" ht="14.4" customHeight="1" x14ac:dyDescent="0.3">
      <c r="A48" s="96"/>
      <c r="B48" s="96"/>
      <c r="C48" s="93"/>
      <c r="D48" s="96"/>
    </row>
    <row r="49" spans="1:5" ht="14.4" customHeight="1" x14ac:dyDescent="0.3">
      <c r="A49" s="96"/>
      <c r="B49" s="97"/>
      <c r="C49" s="93"/>
      <c r="D49" s="96"/>
    </row>
    <row r="50" spans="1:5" x14ac:dyDescent="0.3">
      <c r="A50" s="97"/>
      <c r="B50" s="96"/>
      <c r="C50" s="74"/>
      <c r="D50" s="97"/>
    </row>
    <row r="51" spans="1:5" x14ac:dyDescent="0.3">
      <c r="A51" s="96"/>
      <c r="B51" s="96"/>
      <c r="C51" s="44"/>
      <c r="D51" s="93"/>
      <c r="E51" s="45"/>
    </row>
    <row r="52" spans="1:5" x14ac:dyDescent="0.3">
      <c r="A52" s="96"/>
      <c r="B52" s="96"/>
      <c r="C52" s="44"/>
      <c r="D52" s="93"/>
      <c r="E52" s="45"/>
    </row>
    <row r="53" spans="1:5" x14ac:dyDescent="0.3">
      <c r="A53" s="96"/>
      <c r="B53" s="79"/>
      <c r="C53" s="44"/>
      <c r="D53" s="93"/>
      <c r="E53" s="45"/>
    </row>
    <row r="54" spans="1:5" x14ac:dyDescent="0.3">
      <c r="A54" s="79"/>
      <c r="B54" s="49"/>
    </row>
    <row r="55" spans="1:5" x14ac:dyDescent="0.3">
      <c r="A55" s="49"/>
      <c r="B55" s="80"/>
      <c r="C55" s="97"/>
      <c r="D55" s="74"/>
    </row>
    <row r="56" spans="1:5" ht="14.4" customHeight="1" x14ac:dyDescent="0.3">
      <c r="A56" s="80"/>
      <c r="B56" s="49"/>
      <c r="C56" s="93"/>
      <c r="D56" s="93"/>
    </row>
    <row r="57" spans="1:5" ht="14.4" customHeight="1" x14ac:dyDescent="0.3">
      <c r="A57" s="80"/>
      <c r="B57" s="96"/>
      <c r="C57" s="93"/>
      <c r="D57" s="96"/>
    </row>
    <row r="58" spans="1:5" ht="14.4" customHeight="1" x14ac:dyDescent="0.3">
      <c r="A58" s="96"/>
      <c r="B58" s="96"/>
      <c r="C58" s="93"/>
      <c r="D58" s="96"/>
    </row>
    <row r="59" spans="1:5" x14ac:dyDescent="0.3">
      <c r="A59" s="96"/>
      <c r="B59" s="97"/>
      <c r="C59" s="93"/>
      <c r="D59" s="96"/>
    </row>
    <row r="60" spans="1:5" x14ac:dyDescent="0.3">
      <c r="A60" s="97"/>
      <c r="C60" s="74"/>
      <c r="D60" s="97"/>
    </row>
    <row r="63" spans="1:5" x14ac:dyDescent="0.3">
      <c r="B63" s="82"/>
    </row>
    <row r="64" spans="1:5" x14ac:dyDescent="0.3">
      <c r="A64" s="82"/>
      <c r="B64" s="43"/>
    </row>
    <row r="65" spans="1:4" x14ac:dyDescent="0.3">
      <c r="A65" s="42"/>
      <c r="B65" s="93"/>
      <c r="C65" s="43"/>
      <c r="D65" s="43"/>
    </row>
    <row r="66" spans="1:4" x14ac:dyDescent="0.3">
      <c r="A66" s="96"/>
      <c r="B66" s="49"/>
      <c r="C66" s="93"/>
      <c r="D66" s="93"/>
    </row>
    <row r="67" spans="1:4" x14ac:dyDescent="0.3">
      <c r="A67" s="96"/>
      <c r="B67" s="96"/>
      <c r="C67" s="45"/>
      <c r="D67" s="45"/>
    </row>
    <row r="68" spans="1:4" x14ac:dyDescent="0.3">
      <c r="A68" s="96"/>
      <c r="B68" s="96"/>
      <c r="C68" s="45"/>
      <c r="D68" s="93"/>
    </row>
    <row r="69" spans="1:4" x14ac:dyDescent="0.3">
      <c r="A69" s="96"/>
      <c r="B69" s="46"/>
      <c r="C69" s="93"/>
      <c r="D69" s="93"/>
    </row>
    <row r="70" spans="1:4" x14ac:dyDescent="0.3">
      <c r="A70" s="97"/>
      <c r="C70" s="46"/>
      <c r="D70" s="46"/>
    </row>
  </sheetData>
  <mergeCells count="1">
    <mergeCell ref="B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Nr.1</vt:lpstr>
      <vt:lpstr>Pielikumi Nr.2-7</vt:lpstr>
      <vt:lpstr>Pielikumi Nr.8, 9</vt:lpstr>
      <vt:lpstr>Pielikums Nr.10-11</vt:lpstr>
      <vt:lpstr>Pielikumi Nr.12-15</vt:lpstr>
      <vt:lpstr>Pielikumi Nr.16-25</vt:lpstr>
      <vt:lpstr>'Peļņas vai zaudējumu pārskats'!_Hlk71365834</vt:lpstr>
      <vt:lpstr>'Pielikumi Nr.12-15'!_Toc506281143</vt:lpstr>
      <vt:lpstr>'Pielikumi Nr.16-25'!_Toc506281143</vt:lpstr>
      <vt:lpstr>'Pielikumi Nr.2-7'!_Toc506281143</vt:lpstr>
      <vt:lpstr>'Pielikums Nr.10-11'!_Toc506281143</vt:lpstr>
      <vt:lpstr>'Pielikumi Nr.8, 9'!_Toc506281145</vt:lpstr>
      <vt:lpstr>'Pielikumi Nr.12-15'!_Toc506297406</vt:lpstr>
      <vt:lpstr>'Pielikumi Nr.16-25'!_Toc506297406</vt:lpstr>
      <vt:lpstr>'Pielikumi Nr.2-7'!_Toc506297406</vt:lpstr>
      <vt:lpstr>'Pielikumi Nr.8, 9'!_Toc506297406</vt:lpstr>
      <vt:lpstr>'Pielikums Nr.1'!_Toc506297406</vt:lpstr>
      <vt:lpstr>'Pielikums Nr.10-11'!_Toc506297406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2024-02-29T08:47:39Z</dcterms:created>
  <dcterms:modified xsi:type="dcterms:W3CDTF">2024-02-29T08:49:44Z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