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D555EA49-49DA-44A8-A9DA-63BA16BED3E6}" xr6:coauthVersionLast="47" xr6:coauthVersionMax="47" xr10:uidLastSave="{00000000-0000-0000-0000-000000000000}"/>
  <bookViews>
    <workbookView xWindow="-108" yWindow="-108" windowWidth="30936" windowHeight="16896" firstSheet="5" activeTab="7" xr2:uid="{F2BDE23A-323C-4526-9CFE-57177859FA41}"/>
  </bookViews>
  <sheets>
    <sheet name="Galvenie darbības rādītāji" sheetId="15" r:id="rId1"/>
    <sheet name="Peļņas vai zaudējumu pārskats" sheetId="1" r:id="rId2"/>
    <sheet name="Pārskats par finanšu stāvokli" sheetId="2" r:id="rId3"/>
    <sheet name="Pārskats par izm.pašu kapitālā" sheetId="4" r:id="rId4"/>
    <sheet name="Naudas plūsmas pārskats" sheetId="5" r:id="rId5"/>
    <sheet name="Pielikums Nr.4" sheetId="16" r:id="rId6"/>
    <sheet name="Pielikumi Nr.5-10" sheetId="6" r:id="rId7"/>
    <sheet name="Pielikumi Nr.11, 12" sheetId="8" r:id="rId8"/>
    <sheet name="Pielikums Nr.13-14" sheetId="11" r:id="rId9"/>
  </sheets>
  <definedNames>
    <definedName name="_Hlk71365834" localSheetId="1">'Peļņas vai zaudējumu pārskats'!$B$7</definedName>
    <definedName name="_Toc506281143" localSheetId="6">'Pielikumi Nr.5-10'!$A$27</definedName>
    <definedName name="_Toc506281143" localSheetId="8">'Pielikums Nr.13-14'!#REF!</definedName>
    <definedName name="_Toc506281143" localSheetId="5">'Pielikums Nr.4'!#REF!</definedName>
    <definedName name="_Toc506281145" localSheetId="7">'Pielikumi Nr.11, 12'!$A$2</definedName>
    <definedName name="_Toc506297406" localSheetId="7">'Pielikumi Nr.11, 12'!$A$2</definedName>
    <definedName name="_Toc506297406" localSheetId="6">'Pielikumi Nr.5-10'!$A$2</definedName>
    <definedName name="_Toc506297406" localSheetId="8">'Pielikums Nr.13-14'!#REF!</definedName>
    <definedName name="_Toc506297406" localSheetId="5">'Pielikums Nr.4'!$A$2</definedName>
    <definedName name="_Toc70520890" localSheetId="1">'Peļņas vai zaudējumu pārskats'!$A$17</definedName>
    <definedName name="_Toc70520891" localSheetId="2">'Pārskats par finanšu stāvokli'!$A$2</definedName>
    <definedName name="_Toc70520892" localSheetId="3">'Pārskats par izm.pašu kapitālā'!$A$2</definedName>
    <definedName name="_Toc70520893" localSheetId="4">'Naudas plūsmas pārskats'!$A$2</definedName>
    <definedName name="_Toc71757631" localSheetId="1">'Peļņas vai zaudējumu pārskats'!$B$2</definedName>
    <definedName name="_Toc71757632" localSheetId="1">'Peļņas vai zaudējumu pārskats'!$B$17</definedName>
    <definedName name="_Toc71757636" localSheetId="4">'Naudas plūsmas pārskats'!$B$2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16" l="1"/>
  <c r="F51" i="16" s="1"/>
  <c r="E46" i="16"/>
  <c r="F46" i="16" s="1"/>
  <c r="D27" i="16" l="1"/>
  <c r="E27" i="16"/>
  <c r="C27" i="16"/>
  <c r="F39" i="16"/>
  <c r="F38" i="16"/>
  <c r="F33" i="16"/>
  <c r="F32" i="16"/>
  <c r="F26" i="16"/>
  <c r="F25" i="16"/>
  <c r="F24" i="16"/>
  <c r="F23" i="16"/>
  <c r="F22" i="16"/>
  <c r="F21" i="16"/>
  <c r="F20" i="16"/>
  <c r="F19" i="16"/>
  <c r="F14" i="16"/>
  <c r="F13" i="16"/>
  <c r="F12" i="16"/>
  <c r="F11" i="16"/>
  <c r="F10" i="16"/>
  <c r="F9" i="16"/>
  <c r="F8" i="16"/>
  <c r="F7" i="16"/>
  <c r="F6" i="16"/>
  <c r="D14" i="16"/>
  <c r="E14" i="16"/>
  <c r="C14" i="16"/>
  <c r="E15" i="5"/>
  <c r="D15" i="5"/>
  <c r="D46" i="6"/>
  <c r="C46" i="6"/>
  <c r="D37" i="6"/>
  <c r="C37" i="6"/>
  <c r="D28" i="6"/>
  <c r="C28" i="6"/>
  <c r="D18" i="6"/>
  <c r="C18" i="6"/>
  <c r="D11" i="6"/>
  <c r="C11" i="6"/>
  <c r="D3" i="6"/>
  <c r="C3" i="6"/>
  <c r="E3" i="5"/>
  <c r="D3" i="5"/>
  <c r="E18" i="1"/>
  <c r="D18" i="1"/>
  <c r="D73" i="8"/>
  <c r="E73" i="8"/>
  <c r="F73" i="8"/>
  <c r="G73" i="8"/>
  <c r="H73" i="8"/>
  <c r="I73" i="8"/>
  <c r="C73" i="8"/>
  <c r="D68" i="8"/>
  <c r="E68" i="8"/>
  <c r="F68" i="8"/>
  <c r="G68" i="8"/>
  <c r="H68" i="8"/>
  <c r="I68" i="8"/>
  <c r="C68" i="8"/>
  <c r="J41" i="8"/>
  <c r="D53" i="8"/>
  <c r="E53" i="8"/>
  <c r="F53" i="8"/>
  <c r="D29" i="8"/>
  <c r="E30" i="8"/>
  <c r="E31" i="8"/>
  <c r="E24" i="8"/>
  <c r="E25" i="8"/>
  <c r="E26" i="8"/>
  <c r="E13" i="8"/>
  <c r="E14" i="8"/>
  <c r="E12" i="8"/>
  <c r="E7" i="8"/>
  <c r="E8" i="8"/>
  <c r="E9" i="8"/>
  <c r="E6" i="8"/>
  <c r="C10" i="8"/>
  <c r="C23" i="8" s="1"/>
  <c r="D10" i="8"/>
  <c r="D23" i="8" s="1"/>
  <c r="D8" i="6"/>
  <c r="C8" i="6"/>
  <c r="E16" i="5"/>
  <c r="D16" i="5"/>
  <c r="E5" i="5"/>
  <c r="D5" i="5"/>
  <c r="E24" i="4"/>
  <c r="F24" i="4"/>
  <c r="G24" i="4"/>
  <c r="D24" i="4"/>
  <c r="E15" i="2"/>
  <c r="E14" i="2"/>
  <c r="D14" i="2"/>
  <c r="E25" i="1"/>
  <c r="D25" i="1"/>
  <c r="E20" i="1"/>
  <c r="D20" i="1"/>
  <c r="F27" i="16" l="1"/>
  <c r="E23" i="8"/>
  <c r="E10" i="8"/>
  <c r="D67" i="8" l="1"/>
  <c r="J69" i="8" l="1"/>
  <c r="J70" i="8"/>
  <c r="J71" i="8"/>
  <c r="J68" i="8"/>
  <c r="D72" i="8"/>
  <c r="E72" i="8"/>
  <c r="F72" i="8"/>
  <c r="G72" i="8"/>
  <c r="H72" i="8"/>
  <c r="I72" i="8"/>
  <c r="C72" i="8"/>
  <c r="J63" i="8"/>
  <c r="J64" i="8"/>
  <c r="J65" i="8"/>
  <c r="E66" i="8"/>
  <c r="J49" i="8"/>
  <c r="J54" i="8" s="1"/>
  <c r="J51" i="8"/>
  <c r="J52" i="8"/>
  <c r="J50" i="8"/>
  <c r="J44" i="8"/>
  <c r="D54" i="8"/>
  <c r="E54" i="8"/>
  <c r="F54" i="8"/>
  <c r="G54" i="8"/>
  <c r="H54" i="8"/>
  <c r="I54" i="8"/>
  <c r="C54" i="8"/>
  <c r="J43" i="8"/>
  <c r="J45" i="8"/>
  <c r="J46" i="8"/>
  <c r="J42" i="8"/>
  <c r="D47" i="8"/>
  <c r="E47" i="8"/>
  <c r="E62" i="8" s="1"/>
  <c r="F47" i="8"/>
  <c r="F62" i="8" s="1"/>
  <c r="F66" i="8" s="1"/>
  <c r="G47" i="8"/>
  <c r="H47" i="8"/>
  <c r="I47" i="8"/>
  <c r="C47" i="8"/>
  <c r="D33" i="8"/>
  <c r="D27" i="8"/>
  <c r="D34" i="8" s="1"/>
  <c r="E27" i="8"/>
  <c r="C27" i="8"/>
  <c r="D16" i="8"/>
  <c r="E16" i="8"/>
  <c r="C16" i="8"/>
  <c r="D17" i="8"/>
  <c r="E15" i="8"/>
  <c r="E17" i="8" s="1"/>
  <c r="C15" i="8"/>
  <c r="D51" i="6"/>
  <c r="C51" i="6"/>
  <c r="D42" i="6"/>
  <c r="C42" i="6"/>
  <c r="D34" i="6"/>
  <c r="C34" i="6"/>
  <c r="D25" i="6"/>
  <c r="C25" i="6"/>
  <c r="D15" i="6"/>
  <c r="C15" i="6"/>
  <c r="E31" i="5"/>
  <c r="E24" i="5"/>
  <c r="E18" i="5"/>
  <c r="D18" i="5"/>
  <c r="D31" i="5"/>
  <c r="D24" i="5"/>
  <c r="H24" i="4"/>
  <c r="H18" i="4"/>
  <c r="H19" i="4"/>
  <c r="H20" i="4"/>
  <c r="H21" i="4"/>
  <c r="H22" i="4"/>
  <c r="H17" i="4"/>
  <c r="E23" i="4"/>
  <c r="F23" i="4"/>
  <c r="G23" i="4"/>
  <c r="E15" i="4"/>
  <c r="E16" i="4" s="1"/>
  <c r="F15" i="4"/>
  <c r="F16" i="4" s="1"/>
  <c r="G15" i="4"/>
  <c r="G16" i="4" s="1"/>
  <c r="H14" i="4"/>
  <c r="H13" i="4"/>
  <c r="H12" i="4"/>
  <c r="H11" i="4"/>
  <c r="H9" i="4"/>
  <c r="H8" i="4"/>
  <c r="H7" i="4"/>
  <c r="D16" i="4"/>
  <c r="D15" i="4"/>
  <c r="E13" i="4"/>
  <c r="D13" i="4"/>
  <c r="E44" i="2"/>
  <c r="E34" i="2"/>
  <c r="E28" i="2"/>
  <c r="E12" i="2"/>
  <c r="E19" i="2"/>
  <c r="D44" i="2"/>
  <c r="D34" i="2"/>
  <c r="D28" i="2"/>
  <c r="D19" i="2"/>
  <c r="D20" i="2" s="1"/>
  <c r="D12" i="2"/>
  <c r="E11" i="1"/>
  <c r="E13" i="1" s="1"/>
  <c r="E15" i="1" s="1"/>
  <c r="D11" i="1"/>
  <c r="D13" i="1" s="1"/>
  <c r="D15" i="1" s="1"/>
  <c r="E74" i="8" l="1"/>
  <c r="J72" i="8"/>
  <c r="F74" i="8"/>
  <c r="H55" i="8"/>
  <c r="H62" i="8"/>
  <c r="H66" i="8" s="1"/>
  <c r="H74" i="8" s="1"/>
  <c r="G55" i="8"/>
  <c r="G62" i="8"/>
  <c r="G66" i="8" s="1"/>
  <c r="G74" i="8" s="1"/>
  <c r="I74" i="8"/>
  <c r="D55" i="8"/>
  <c r="D62" i="8"/>
  <c r="D66" i="8" s="1"/>
  <c r="D74" i="8" s="1"/>
  <c r="C55" i="8"/>
  <c r="C62" i="8"/>
  <c r="I55" i="8"/>
  <c r="I62" i="8"/>
  <c r="I66" i="8" s="1"/>
  <c r="C17" i="8"/>
  <c r="C29" i="8"/>
  <c r="H23" i="4"/>
  <c r="H16" i="4"/>
  <c r="D45" i="2"/>
  <c r="E45" i="2"/>
  <c r="E32" i="5"/>
  <c r="E34" i="5" s="1"/>
  <c r="D32" i="5"/>
  <c r="D34" i="5" s="1"/>
  <c r="F55" i="8"/>
  <c r="J53" i="8"/>
  <c r="E55" i="8"/>
  <c r="J47" i="8"/>
  <c r="J55" i="8" s="1"/>
  <c r="H15" i="4"/>
  <c r="E20" i="2"/>
  <c r="C66" i="8" l="1"/>
  <c r="J62" i="8"/>
  <c r="J73" i="8"/>
  <c r="E29" i="8"/>
  <c r="C32" i="8"/>
  <c r="C34" i="8" s="1"/>
  <c r="C33" i="8"/>
  <c r="C74" i="8" l="1"/>
  <c r="J74" i="8" s="1"/>
  <c r="J66" i="8"/>
  <c r="E33" i="8"/>
  <c r="E32" i="8"/>
  <c r="E34" i="8" s="1"/>
</calcChain>
</file>

<file path=xl/sharedStrings.xml><?xml version="1.0" encoding="utf-8"?>
<sst xmlns="http://schemas.openxmlformats.org/spreadsheetml/2006/main" count="744" uniqueCount="451">
  <si>
    <t>AKCIJU SABIEDRĪBAS "CONEXUS BALTIC GRID" Saīsinātie starpperiodu finanšu pārskati par periodu no 01.01.2022. līdz 31.03.2022.</t>
  </si>
  <si>
    <t>JOINT STOCK COMPANY CONEXUS BALTIC GRID Condensed interim statements for the period from 01.01.2022 till 31.03.2022</t>
  </si>
  <si>
    <t>Galvenie darbības rādītāji</t>
  </si>
  <si>
    <t>Main operational indicators</t>
  </si>
  <si>
    <t>01.01.2018 -</t>
  </si>
  <si>
    <t>01.01.2019 -</t>
  </si>
  <si>
    <t>01.01.2020 -</t>
  </si>
  <si>
    <t>01.01.2021 -</t>
  </si>
  <si>
    <t>01.01.2022 -</t>
  </si>
  <si>
    <t xml:space="preserve">Δ </t>
  </si>
  <si>
    <t xml:space="preserve"> 31.03.2020</t>
  </si>
  <si>
    <t>%</t>
  </si>
  <si>
    <t xml:space="preserve">Pārvadītā dabasgāze </t>
  </si>
  <si>
    <t>Transmitted natural gas</t>
  </si>
  <si>
    <t>TWh</t>
  </si>
  <si>
    <t>Sistēmas lietotāju uzglabātā dabasgāze Inčukalna PGK, pārskata perioda beigās</t>
  </si>
  <si>
    <t>Total amount of natural gas stored by system users in Inčukalns UGS at the end of the reporting period</t>
  </si>
  <si>
    <t>Dabasgāze Latvijas patēriņam</t>
  </si>
  <si>
    <t>Natural gas for consumption in Latvia</t>
  </si>
  <si>
    <t>Izņemtās dabasgāzes apjoms no IPGK</t>
  </si>
  <si>
    <t>Volume of natural gas withdrawn from Inčukalns UGS</t>
  </si>
  <si>
    <t>Ieņēmumi no pamatdarbības</t>
  </si>
  <si>
    <t>Net turnover</t>
  </si>
  <si>
    <t>'000 EUR</t>
  </si>
  <si>
    <t>EBITDA</t>
  </si>
  <si>
    <t>Neto peļņa</t>
  </si>
  <si>
    <t>Net profit</t>
  </si>
  <si>
    <t>Kopējie aktīvi</t>
  </si>
  <si>
    <t>Segment assets</t>
  </si>
  <si>
    <t>Investīcijas</t>
  </si>
  <si>
    <t>Investments</t>
  </si>
  <si>
    <t>Nolietojums</t>
  </si>
  <si>
    <t>Depreciation</t>
  </si>
  <si>
    <t>EBITDA rentabilitāte</t>
  </si>
  <si>
    <t>EBITDA profitability</t>
  </si>
  <si>
    <t>Neto peļņas rentabilitāte</t>
  </si>
  <si>
    <t>Net profitability</t>
  </si>
  <si>
    <t>Pašu kapitāla atdeve (ROE)</t>
  </si>
  <si>
    <t>Return on Equity ratio (ROE)</t>
  </si>
  <si>
    <t>Pašu kapitāla pietiekamība*</t>
  </si>
  <si>
    <t>Shareholders' equity ratio*</t>
  </si>
  <si>
    <t>Saistību slogs (Neto aizņēmumi / EBITDA)**</t>
  </si>
  <si>
    <t>Net debt to EBITDA ratio**</t>
  </si>
  <si>
    <t>coeff.</t>
  </si>
  <si>
    <t>Saistību apkalpošanas koeficients (DSCR)***</t>
  </si>
  <si>
    <t>Debt-service Coverage Ratio (DSCR)***</t>
  </si>
  <si>
    <t>Darbinieki kopā</t>
  </si>
  <si>
    <t>Average number of employees</t>
  </si>
  <si>
    <t>number</t>
  </si>
  <si>
    <t>Kredītlīguma nosacījumi:</t>
  </si>
  <si>
    <t>Financial covenants:</t>
  </si>
  <si>
    <t>* Pašu kapitāla pietiekamības koef.</t>
  </si>
  <si>
    <t>* Shareholders' equity ratio</t>
  </si>
  <si>
    <t>&gt;50%</t>
  </si>
  <si>
    <t>** Saistību sloga koef.</t>
  </si>
  <si>
    <t>**Net debt to EBITDA ratio</t>
  </si>
  <si>
    <t>&lt; 5</t>
  </si>
  <si>
    <t>*** Saistību apkalpošanas koeficients (DSCR)</t>
  </si>
  <si>
    <t>***Debt-service Coverage Ratio (DSCR)</t>
  </si>
  <si>
    <t>&gt;1.2</t>
  </si>
  <si>
    <t>Galvenie finanšu rādītāji</t>
  </si>
  <si>
    <t>Main financial indicators</t>
  </si>
  <si>
    <t>3m 2022  / 31.03.2022 </t>
  </si>
  <si>
    <t>3m 2021  / 31.03.2021 </t>
  </si>
  <si>
    <t>Δ 
%</t>
  </si>
  <si>
    <r>
      <t>EUR'000</t>
    </r>
    <r>
      <rPr>
        <sz val="11"/>
        <rFont val="Calibri"/>
        <family val="2"/>
      </rPr>
      <t> </t>
    </r>
  </si>
  <si>
    <r>
      <t>EUR’000</t>
    </r>
    <r>
      <rPr>
        <sz val="11"/>
        <rFont val="Calibri"/>
        <family val="2"/>
      </rPr>
      <t> </t>
    </r>
  </si>
  <si>
    <t>Neto apgrozījums </t>
  </si>
  <si>
    <t>EBITDA </t>
  </si>
  <si>
    <t>Neto peļņa </t>
  </si>
  <si>
    <t>Aktīvu kopsumma  </t>
  </si>
  <si>
    <t>Total assets</t>
  </si>
  <si>
    <t>Peļņas vai zaudējumu pārskats </t>
  </si>
  <si>
    <t>Profit or loss statement</t>
  </si>
  <si>
    <r>
      <t> </t>
    </r>
    <r>
      <rPr>
        <sz val="11"/>
        <rFont val="Calibri"/>
        <family val="2"/>
        <scheme val="minor"/>
      </rPr>
      <t> </t>
    </r>
  </si>
  <si>
    <t> Pielikums/Note</t>
  </si>
  <si>
    <t>01.01.2022.-31.03.2022.</t>
  </si>
  <si>
    <r>
      <t>01.01.2021.-31.03.2021.</t>
    </r>
    <r>
      <rPr>
        <b/>
        <sz val="11"/>
        <color rgb="FF000000"/>
        <rFont val="Calibri"/>
        <family val="2"/>
        <scheme val="minor"/>
      </rPr>
      <t xml:space="preserve"> </t>
    </r>
  </si>
  <si>
    <t>EUR </t>
  </si>
  <si>
    <t>Ieņēmumi no pamatdarbības </t>
  </si>
  <si>
    <t>Revenue</t>
  </si>
  <si>
    <t>Pārējie ieņēmumi </t>
  </si>
  <si>
    <t>Other income</t>
  </si>
  <si>
    <t>Uzturēšanas un ekspluatācijas izmaksas </t>
  </si>
  <si>
    <t>Maintenance and operating costs</t>
  </si>
  <si>
    <t>Personāla izmaksas </t>
  </si>
  <si>
    <t>Personnel expenses</t>
  </si>
  <si>
    <t>Pārējās saimnieciskās darbības izmaksas </t>
  </si>
  <si>
    <t>Other operating costs</t>
  </si>
  <si>
    <t>Nolietojums, amortizācija un pamatlīdzekļu vērtības samazinājums </t>
  </si>
  <si>
    <t>Depreciation, amortisation, and PPE impairment</t>
  </si>
  <si>
    <t>11, 12</t>
  </si>
  <si>
    <r>
      <t>Saimnieciskās darbības peļņa</t>
    </r>
    <r>
      <rPr>
        <sz val="11"/>
        <rFont val="Calibri"/>
        <family val="2"/>
        <scheme val="minor"/>
      </rPr>
      <t> </t>
    </r>
  </si>
  <si>
    <t>Operating profit</t>
  </si>
  <si>
    <t>Finanšu izmaksas</t>
  </si>
  <si>
    <t>Financial costs</t>
  </si>
  <si>
    <r>
      <t>Peļņa pirms nodokļiem</t>
    </r>
    <r>
      <rPr>
        <sz val="11"/>
        <rFont val="Calibri"/>
        <family val="2"/>
        <scheme val="minor"/>
      </rPr>
      <t> </t>
    </r>
  </si>
  <si>
    <t>Profit before tax</t>
  </si>
  <si>
    <t>Uzņēmumu ienākuma nodoklis </t>
  </si>
  <si>
    <t>Corporate income tax</t>
  </si>
  <si>
    <r>
      <t>Pārskata perioda peļņa</t>
    </r>
    <r>
      <rPr>
        <sz val="11"/>
        <rFont val="Calibri"/>
        <family val="2"/>
        <scheme val="minor"/>
      </rPr>
      <t> </t>
    </r>
  </si>
  <si>
    <t>Profit for the reporting period</t>
  </si>
  <si>
    <t>Apvienotais pārējo ienākumu pārskats</t>
  </si>
  <si>
    <t>Statement of other comprehensive income</t>
  </si>
  <si>
    <t> Pielikums/Note</t>
  </si>
  <si>
    <t>EUR</t>
  </si>
  <si>
    <t xml:space="preserve"> EUR </t>
  </si>
  <si>
    <t>Pārskata perioda peļņa</t>
  </si>
  <si>
    <t>Citi apvienotie ienākumi:</t>
  </si>
  <si>
    <t>Other comprehensive income:</t>
  </si>
  <si>
    <t>Pamatlīdzekļu pārvērtēšana</t>
  </si>
  <si>
    <t>PPE revaluation</t>
  </si>
  <si>
    <t xml:space="preserve">                           -   </t>
  </si>
  <si>
    <t>Pēcnodarbinātības pabalstu pārvērtējumi aktuāra pieņēmumu izmaiņu rezultātā</t>
  </si>
  <si>
    <t>Revaluations of post - employment benefits as a result of changes in actuarial assumptions</t>
  </si>
  <si>
    <t xml:space="preserve">Neto citi apvienotie ienākumi/(zaudējumi), kas nav pārklasificējami uz pelņu vai zaudējumiem nākamajos periodos </t>
  </si>
  <si>
    <t>Net other comprehensive income not to be 
reclassified to profit or loss in subsequent 
periods</t>
  </si>
  <si>
    <t>Apvienotie ienākumi kopā</t>
  </si>
  <si>
    <t>Total comprehensive income</t>
  </si>
  <si>
    <t>Pārskats par finanšu stāvokli</t>
  </si>
  <si>
    <t>Statement of financial position</t>
  </si>
  <si>
    <t>31.03.2022.</t>
  </si>
  <si>
    <t>31.12.2021.</t>
  </si>
  <si>
    <t>AKTĪVI</t>
  </si>
  <si>
    <t>ASSETS</t>
  </si>
  <si>
    <t>Ilgtermiņa ieguldījumi</t>
  </si>
  <si>
    <t>Long-term investments</t>
  </si>
  <si>
    <t>Nemateriālie aktīvi</t>
  </si>
  <si>
    <t>Intangible assets</t>
  </si>
  <si>
    <t>Avansa maksājumi par nemateriālajiem aktīviem</t>
  </si>
  <si>
    <t>Advances for intangible assets</t>
  </si>
  <si>
    <t>Pamatlīdzekļi</t>
  </si>
  <si>
    <t>Property, plant and equipment</t>
  </si>
  <si>
    <t>Avansa maksājumi par pamatlīdzekļiem</t>
  </si>
  <si>
    <t>Advances for property, plant and equipment</t>
  </si>
  <si>
    <t>Ilgtermiņa nākamo periodu izdevumi</t>
  </si>
  <si>
    <t>Long-term deferred expenses</t>
  </si>
  <si>
    <t>Tiesības lietot aktīvus</t>
  </si>
  <si>
    <t>Right-of-use assets</t>
  </si>
  <si>
    <t>Ilgtermiņa ieguldījumi kopā:</t>
  </si>
  <si>
    <t>Total long-term investments:</t>
  </si>
  <si>
    <t>Apgrozāmie līdzekļi</t>
  </si>
  <si>
    <t>Current assets</t>
  </si>
  <si>
    <t>Krājumi</t>
  </si>
  <si>
    <t>Inventories</t>
  </si>
  <si>
    <t>Parādi no līgumiem ar klientiem</t>
  </si>
  <si>
    <t>Receivables from contracts with customers</t>
  </si>
  <si>
    <t>Pārējie debitori</t>
  </si>
  <si>
    <t>Other receivables</t>
  </si>
  <si>
    <t>Nākamo periodu izdevumi</t>
  </si>
  <si>
    <t>Deferred expenses</t>
  </si>
  <si>
    <t>Nauda un tās ekvivalenti</t>
  </si>
  <si>
    <t>Cash and cash equivalents</t>
  </si>
  <si>
    <t>Apgrozāmie līdzekļi kopā:</t>
  </si>
  <si>
    <t>Total current assets:</t>
  </si>
  <si>
    <t>AKTĪVU KOPSUMMA:</t>
  </si>
  <si>
    <t>TOTAL ASSETS:</t>
  </si>
  <si>
    <t>SAISTĪBAS UN PAŠU KAPITĀLS</t>
  </si>
  <si>
    <t>EQUITY AND LIABILITIES</t>
  </si>
  <si>
    <t>Pašu kapitāls:</t>
  </si>
  <si>
    <t>Equity:</t>
  </si>
  <si>
    <t>Akciju kapitāls</t>
  </si>
  <si>
    <t>Share capital</t>
  </si>
  <si>
    <t>Pašu akcijas</t>
  </si>
  <si>
    <t>Own shares</t>
  </si>
  <si>
    <t>Rezerves</t>
  </si>
  <si>
    <t>Reserves</t>
  </si>
  <si>
    <t>Nesadalītā peļņa</t>
  </si>
  <si>
    <t>Retained earnings</t>
  </si>
  <si>
    <t>Pašu kapitāls kopā:</t>
  </si>
  <si>
    <t>Total equity:</t>
  </si>
  <si>
    <t>Ilgtermiņa saistības</t>
  </si>
  <si>
    <t>Non-current liabilities</t>
  </si>
  <si>
    <t>Aizņēmumi no kredītiestādēm</t>
  </si>
  <si>
    <t>Borrowings from credit institutions</t>
  </si>
  <si>
    <t>Nākamo periodu ieņēmumi</t>
  </si>
  <si>
    <t>Deferred income</t>
  </si>
  <si>
    <t>Uzkrājumi pēcnodarbinātības pabalstiem un koplīguma izmaksām</t>
  </si>
  <si>
    <t>Employee benefit obligations</t>
  </si>
  <si>
    <t>Ilgtermiņa nomas saistības</t>
  </si>
  <si>
    <t>Non-current lease liabilities</t>
  </si>
  <si>
    <t>Ilgtermiņa saistības kopā:</t>
  </si>
  <si>
    <t>Total non-current liabilities:</t>
  </si>
  <si>
    <t>Īstermiņa saistības</t>
  </si>
  <si>
    <t>Current liabilities</t>
  </si>
  <si>
    <t>Parādi piegādātājiem un darbuzņēmējiem</t>
  </si>
  <si>
    <t>Trade payables</t>
  </si>
  <si>
    <t>Pārējās saistības</t>
  </si>
  <si>
    <t>Other liabilities</t>
  </si>
  <si>
    <t>Uzkrātās saistības</t>
  </si>
  <si>
    <t>Accrued liabilities</t>
  </si>
  <si>
    <t>Nākamo periodu ieņēmumi no līgumiem ar klientiem</t>
  </si>
  <si>
    <t>Deferred income from contracts with customers</t>
  </si>
  <si>
    <r>
      <t>Nākamo periodu ieņēmumi</t>
    </r>
    <r>
      <rPr>
        <sz val="11"/>
        <color rgb="FF000000"/>
        <rFont val="Calibri"/>
        <family val="2"/>
        <scheme val="minor"/>
      </rPr>
      <t>, pārējie</t>
    </r>
  </si>
  <si>
    <t>Deferred income, other</t>
  </si>
  <si>
    <t>No pircējiem saņemtie avansi</t>
  </si>
  <si>
    <t>Advances from customers</t>
  </si>
  <si>
    <t>Īstermiņa nomas saistības</t>
  </si>
  <si>
    <t>Current lease liabilities</t>
  </si>
  <si>
    <t>Īstermiņa saistības kopā:</t>
  </si>
  <si>
    <t>Total current liabilities:</t>
  </si>
  <si>
    <t>SAISTĪBU UN PAŠU KAPITĀLA KOPSUMMA:</t>
  </si>
  <si>
    <t>TOTAL EQUITY AND LIABILITIES</t>
  </si>
  <si>
    <t>Pārskats par izmaiņām pašu kapitālā</t>
  </si>
  <si>
    <t>Statement in changes of equity</t>
  </si>
  <si>
    <t>Pielikums</t>
  </si>
  <si>
    <t>Kopā</t>
  </si>
  <si>
    <t>Note</t>
  </si>
  <si>
    <t>Total</t>
  </si>
  <si>
    <t>Sākuma atlikums 01.01.2021.</t>
  </si>
  <si>
    <t>Opening balance at 01.01.2021</t>
  </si>
  <si>
    <t>Dividendes</t>
  </si>
  <si>
    <t>Dividends</t>
  </si>
  <si>
    <t>Pārvērtēšanas rezerves samazinājums</t>
  </si>
  <si>
    <t>Reduction of revaluation reserve</t>
  </si>
  <si>
    <t>Pārvērtēšanas rezerves palielinājums</t>
  </si>
  <si>
    <t>Increase of revaluation reserve</t>
  </si>
  <si>
    <t>Revaluations of post-employment benefits as a result of changes in actuarial assumptions</t>
  </si>
  <si>
    <t>-</t>
  </si>
  <si>
    <t xml:space="preserve">Kopā citi apvienotie ienākumi </t>
  </si>
  <si>
    <t>Total other comprehensive income</t>
  </si>
  <si>
    <t>Pārskata gada peļņa</t>
  </si>
  <si>
    <t>Profit for the year</t>
  </si>
  <si>
    <t>2021. gada 31. decembrī</t>
  </si>
  <si>
    <t>At 31 December 2021</t>
  </si>
  <si>
    <t xml:space="preserve">Total </t>
  </si>
  <si>
    <t>2022. gada 31. martā</t>
  </si>
  <si>
    <t>At 31 March 2022</t>
  </si>
  <si>
    <t>Naudas plūsmas pārskats</t>
  </si>
  <si>
    <t>Statement of cash flows</t>
  </si>
  <si>
    <t>Pielikums/Note</t>
  </si>
  <si>
    <t>Naudas plūsma no saimnieciskās darbības</t>
  </si>
  <si>
    <r>
      <t>Cash flow</t>
    </r>
    <r>
      <rPr>
        <b/>
        <sz val="11"/>
        <color rgb="FF000000"/>
        <rFont val="Calibri"/>
        <family val="2"/>
        <scheme val="minor"/>
      </rPr>
      <t xml:space="preserve"> from operating activity</t>
    </r>
  </si>
  <si>
    <t xml:space="preserve">Peļņa pirms uzņēmumu ienākuma nodokļa </t>
  </si>
  <si>
    <t>Profit before corporate income tax</t>
  </si>
  <si>
    <t>Korekcijas:</t>
  </si>
  <si>
    <t>Adjustments:</t>
  </si>
  <si>
    <t>- pamatlīdzekļu nolietojums</t>
  </si>
  <si>
    <t>- depreciation of property, plant and equipment</t>
  </si>
  <si>
    <t>- tiesību lietot aktīvus nolietojums</t>
  </si>
  <si>
    <t>- depreciation of the right-of-use assets</t>
  </si>
  <si>
    <t>- nemateriālo ieguldījumu amortizācija</t>
  </si>
  <si>
    <t>- amortisation of intangible assets</t>
  </si>
  <si>
    <t>- zaudējumi no pamatlīdzekļu izslēgšanas</t>
  </si>
  <si>
    <t>- loss on disposal of PPEs</t>
  </si>
  <si>
    <t>- uzkrājumu izmaiņas</t>
  </si>
  <si>
    <t>- changes in provisions</t>
  </si>
  <si>
    <t>- ES līdzfinansējuma atzīšana ieņēmumos</t>
  </si>
  <si>
    <t>- recognised EU co-financing</t>
  </si>
  <si>
    <t>- procentu izmaksas</t>
  </si>
  <si>
    <t>- interest expense</t>
  </si>
  <si>
    <t>Izmaiņas saimnieciskajos aktīvos un saistībās:</t>
  </si>
  <si>
    <t>Changes in the working capital:</t>
  </si>
  <si>
    <t>- parādu no līgumiem ar klientiem, pārējo debitoru un nākamo periodu izdevumu samazinājums</t>
  </si>
  <si>
    <t>- decrease of receivables from contracts with customers, other receivables and deferred expenses</t>
  </si>
  <si>
    <t>- krājumu samazinājums</t>
  </si>
  <si>
    <t>- decrease in inventories</t>
  </si>
  <si>
    <t>- nomas saistību, parādu piegādātājiem un darbuzņēmējiem, uzkrāto saistību, no pircējiem saņemto avansu un pārējo saistību palielinājums/ (samazinājums)</t>
  </si>
  <si>
    <t>- increase/(decrease) of lease liabilities, trade payables, accrued liabilities, advances from customers and other liabilities</t>
  </si>
  <si>
    <t>Neto naudas plūsma no saimnieciskās darbības</t>
  </si>
  <si>
    <t>Net cash flow from operating activity</t>
  </si>
  <si>
    <t>Naudas plūsma no ieguldījumu darbības</t>
  </si>
  <si>
    <t>Cash flow from investing activity</t>
  </si>
  <si>
    <t>Pamatlīdzekļu iegāde</t>
  </si>
  <si>
    <t>Acquisition of property, plant and equipment</t>
  </si>
  <si>
    <t>Nemateriālo ieguldījumu iegāde</t>
  </si>
  <si>
    <t>Acquisition of intangible assets</t>
  </si>
  <si>
    <t>Pamatlīdzekļu pārdošanas rezultātā gūtie ienākumi</t>
  </si>
  <si>
    <t>Proceeds from the sale of property, plant and equipment items</t>
  </si>
  <si>
    <t>Saņemts ES līdzfinansējums</t>
  </si>
  <si>
    <t>Received EU co-financing</t>
  </si>
  <si>
    <t>Neto naudas plūsma no ieguldījumu darbības</t>
  </si>
  <si>
    <t>Net cash flow from investing activities</t>
  </si>
  <si>
    <t>Naudas plūsma no finanšu darbības</t>
  </si>
  <si>
    <t>Cash flow from financing activities</t>
  </si>
  <si>
    <t>Samaksātie procenti</t>
  </si>
  <si>
    <t>Interest paid</t>
  </si>
  <si>
    <t>Saņemtie aizņēmumi</t>
  </si>
  <si>
    <t>Borrowings received</t>
  </si>
  <si>
    <t>Aizņēmumu atmaksa</t>
  </si>
  <si>
    <t>Borrowings repaid</t>
  </si>
  <si>
    <t>Nomas maksājumi</t>
  </si>
  <si>
    <t>Lease payments</t>
  </si>
  <si>
    <t>Samaksātās dividendes</t>
  </si>
  <si>
    <t>Dividends paid</t>
  </si>
  <si>
    <t xml:space="preserve">Neto naudas plūsma no finanšu darbības </t>
  </si>
  <si>
    <t>Net cash flow from financing activity</t>
  </si>
  <si>
    <t>Neto naudas plūsma</t>
  </si>
  <si>
    <t>Net cash flow</t>
  </si>
  <si>
    <t>Nauda un tās ekvivalenti pārskata gada sākumā</t>
  </si>
  <si>
    <t>Cash and cash equivalents at the beginning of the year</t>
  </si>
  <si>
    <t>Nauda un tās ekvivalenti pārskata perioda beigās</t>
  </si>
  <si>
    <t>Cash and cash equivalents at the end of the reporting period</t>
  </si>
  <si>
    <t>4. Segmentu informācija</t>
  </si>
  <si>
    <t>4. Segment information</t>
  </si>
  <si>
    <t>Segmentu peļņas vai zaudējumu aprēķini par periodu 01.01.2022-31.03.2022:</t>
  </si>
  <si>
    <t>Segment profit and loss statements for period 01.01.2022-31.03.2022:</t>
  </si>
  <si>
    <t>Pārvade</t>
  </si>
  <si>
    <t>Uzglabāšana</t>
  </si>
  <si>
    <t>Kopā Conexus</t>
  </si>
  <si>
    <t>Starpība</t>
  </si>
  <si>
    <t>Pārējie ieņēmumi</t>
  </si>
  <si>
    <t>Uzturēšanas un ekspluatācijas izmaksas</t>
  </si>
  <si>
    <t>Personāla izmaksas</t>
  </si>
  <si>
    <t>Pārējās saimnieciskās darbības izmaksas</t>
  </si>
  <si>
    <t>Nolietojums, amortizācija un pamatlīdzekļu vērtības samazinājums</t>
  </si>
  <si>
    <t>Finanšu izdevumi</t>
  </si>
  <si>
    <t>Uzņēmumu ienākuma nodoklis</t>
  </si>
  <si>
    <t>Segmentu peļņas vai zaudējumu aprēķini par periodu 01.01.2021-31.03.2021:</t>
  </si>
  <si>
    <t>Segment profit and loss statements for period  01.01.2021-31.03.2021:</t>
  </si>
  <si>
    <t>Segmentu kopējie aktīvi 2022. gada 31. martā un investīcijas periodā 01.01.2022-31.03.2022:</t>
  </si>
  <si>
    <t>Total assets by segments at 31.03.2022. and investments during period 01.01.2022-31.03.2022:</t>
  </si>
  <si>
    <t>Segmenta aktīvi</t>
  </si>
  <si>
    <t>Investīcijas pamatlīdzekļos un nemateriālajos aktīvos (izpilde)</t>
  </si>
  <si>
    <t>Investments in property, plant and equipment and intangible assets</t>
  </si>
  <si>
    <t>Segmentu kopējie aktīvi 2021. gada 31. martā un investīcijas periodā 01.01.2021-31.03.2021:</t>
  </si>
  <si>
    <t>Total assets by segments at 31.03.2021. and investments during period 01.01.2021-31.03.2021:</t>
  </si>
  <si>
    <t>Lielākie klienti</t>
  </si>
  <si>
    <t>Major customers</t>
  </si>
  <si>
    <t>Gūtie pamatdarbības ieņēmumi no lielākajiem klientiem, kuri pārstāv vismaz 10% no kopējiem Conexus pamatdarbības ieņēmumiem periodā 01.01.2022-31.03.2022:</t>
  </si>
  <si>
    <t>Revenue generated during period 01.01.2022-31.03.2022 from the largest customers, which represent at least 10% of the Conexus total revenue:</t>
  </si>
  <si>
    <t>Pamatdarbības ieņēmumi no lielākajiem klientiem</t>
  </si>
  <si>
    <t>Revenue from major customers</t>
  </si>
  <si>
    <t>Gūtie pamatdarbības ieņēmumi no lielākajiem klientiem, kuri pārstāv vismaz 10% no kopējiem Conexus pamatdarbības ieņēmumiem periodā 01.01.2021-31.03.2021:</t>
  </si>
  <si>
    <t>Revenue generated during period 01.01.2021-31.03.2021 from the largest customers, which represent at least 10% of the Conexus total revenue:</t>
  </si>
  <si>
    <t>5. Ieņēmumi</t>
  </si>
  <si>
    <t>Ieņēmumi no pārvades pakalpojumiem</t>
  </si>
  <si>
    <t>Revenue from transmission services</t>
  </si>
  <si>
    <t>Ieņēmumi no uzglabāšanas pakalpojumiem</t>
  </si>
  <si>
    <t>Revenue from storage services</t>
  </si>
  <si>
    <t>Ieņēmumi no balansēšanas, neto</t>
  </si>
  <si>
    <t>Balancing income, net</t>
  </si>
  <si>
    <t>6. Pārējie ieņēmumi</t>
  </si>
  <si>
    <t>Ieņēmumi no ES līdzfinansējuma</t>
  </si>
  <si>
    <t>Revenue from EU co-financing</t>
  </si>
  <si>
    <t>Citi ieņēmumi</t>
  </si>
  <si>
    <t>7. Uzturēšanas un ekspluatācijas izmaksas</t>
  </si>
  <si>
    <t>Pārvades un uzglabāšanas sistēmas uzturēšanas pakalpojumi</t>
  </si>
  <si>
    <t>Transmission and storage system maintenance services</t>
  </si>
  <si>
    <t>Materiālu izmaksas</t>
  </si>
  <si>
    <t>Cost of materials</t>
  </si>
  <si>
    <t>Dabasgāzes izmaksas</t>
  </si>
  <si>
    <t>Cost of natural gas</t>
  </si>
  <si>
    <t>IT infrastruktūras uzturēšana</t>
  </si>
  <si>
    <t>Maintenance of IT infrastructure</t>
  </si>
  <si>
    <t>Transporta un mehānismu uzturēšana</t>
  </si>
  <si>
    <t>Maintenance of vehicles and machinery</t>
  </si>
  <si>
    <t>8. Personāla izmaksas</t>
  </si>
  <si>
    <t xml:space="preserve"> EUR</t>
  </si>
  <si>
    <t>Darba alga</t>
  </si>
  <si>
    <t>Salaries</t>
  </si>
  <si>
    <t>Valsts sociālās apdrošināšanas obligātās iemaksas</t>
  </si>
  <si>
    <t>National social insurance mandatory contributions</t>
  </si>
  <si>
    <t>Dzīvības, veselības un pensiju apdrošināšana</t>
  </si>
  <si>
    <t>Life, health, and pension insurance</t>
  </si>
  <si>
    <t>Pārējās personāla izmaksas</t>
  </si>
  <si>
    <t>Other personnel costs</t>
  </si>
  <si>
    <t xml:space="preserve">  </t>
  </si>
  <si>
    <t>9. Pārējās saimnieciskās darbības izmaksas</t>
  </si>
  <si>
    <t>Other operating expenses</t>
  </si>
  <si>
    <t>Nodokļi un nodevas*</t>
  </si>
  <si>
    <r>
      <t>Taxes and duties</t>
    </r>
    <r>
      <rPr>
        <sz val="11"/>
        <color rgb="FF000000"/>
        <rFont val="Calibri"/>
        <family val="2"/>
        <scheme val="minor"/>
      </rPr>
      <t>*</t>
    </r>
  </si>
  <si>
    <t>Biroja un citas administratīvās izmaksas</t>
  </si>
  <si>
    <t>Office and other administrative costs</t>
  </si>
  <si>
    <t>Neto zaudējumi no pamatlīdzekļu likvidācijas</t>
  </si>
  <si>
    <t>Net loss on disposals of PPE</t>
  </si>
  <si>
    <t>*Nekustamā īpašuma nodoklis, dabas resursu nodoklis, sabiedrisko pakalpojumu regulatora nodeva, valsts un pašvaldību nodevas, Uzņēmumu ienākuma nodoklis no nosacīti sadalītās peļņas</t>
  </si>
  <si>
    <t>* Real estate tax, Natural resources tax, Public Utilities Commission fee, State and municipal fees, Corporate income tax from deemed profit distribution</t>
  </si>
  <si>
    <t>10. Finanšu izmaksas</t>
  </si>
  <si>
    <t>Financial expenses</t>
  </si>
  <si>
    <t>Nomas procentu izdevumi</t>
  </si>
  <si>
    <t>Asset lease interest expense</t>
  </si>
  <si>
    <t>Pārējās finanšu izmaksas</t>
  </si>
  <si>
    <t>Other financial expenses</t>
  </si>
  <si>
    <t>11.  Nemateriālie aktīvi</t>
  </si>
  <si>
    <t>Nemateriālie ieguldījumi</t>
  </si>
  <si>
    <t>Nemateriālo ieguldījumu izveide</t>
  </si>
  <si>
    <t>KOPĀ</t>
  </si>
  <si>
    <t>Software</t>
  </si>
  <si>
    <t>Assets under developement</t>
  </si>
  <si>
    <t>TOTAL</t>
  </si>
  <si>
    <t>Sākotnējā vērtība 31.12.2019.</t>
  </si>
  <si>
    <t>Historical cost</t>
  </si>
  <si>
    <r>
      <t>EUR</t>
    </r>
    <r>
      <rPr>
        <b/>
        <sz val="11"/>
        <color rgb="FF000000"/>
        <rFont val="Calibri"/>
        <family val="2"/>
        <scheme val="minor"/>
      </rPr>
      <t> </t>
    </r>
  </si>
  <si>
    <t>31.12.2020.</t>
  </si>
  <si>
    <t>Iegādāts</t>
  </si>
  <si>
    <t>Additions</t>
  </si>
  <si>
    <t>Pārklasificēts</t>
  </si>
  <si>
    <t>Transfers</t>
  </si>
  <si>
    <t>Norakstīts</t>
  </si>
  <si>
    <t>Disposals</t>
  </si>
  <si>
    <t>Amortizācija</t>
  </si>
  <si>
    <t>Amortisation</t>
  </si>
  <si>
    <t>Aprēķināts</t>
  </si>
  <si>
    <t>Amortisation charge</t>
  </si>
  <si>
    <t>Uzskaites vērtība 31.12.2020.</t>
  </si>
  <si>
    <t>Net book value at 31.12.2020</t>
  </si>
  <si>
    <t>Uzskaites vērtība 31.12.2021.</t>
  </si>
  <si>
    <t>Net book value at 31.12.2021</t>
  </si>
  <si>
    <t>Sākotnējā vērtība 31.12.2021.</t>
  </si>
  <si>
    <t>Uzskaites vērtība 31.03.2022.</t>
  </si>
  <si>
    <t>Net book value at 31.03.2022</t>
  </si>
  <si>
    <t>12. Pamatlīdzekļi</t>
  </si>
  <si>
    <t>Zeme</t>
  </si>
  <si>
    <t>Ēkas, būves</t>
  </si>
  <si>
    <t>Tehnoloģiskās iekārtas un ierīces</t>
  </si>
  <si>
    <t>Pārējie pamat-līdzekļi</t>
  </si>
  <si>
    <t>Avārijas rezerves daļas</t>
  </si>
  <si>
    <t>Bufergāze</t>
  </si>
  <si>
    <t>Nepabeigto celtniecības objektu izmaksas</t>
  </si>
  <si>
    <t>Land</t>
  </si>
  <si>
    <t>Buildings, structures</t>
  </si>
  <si>
    <t>Plant and equipment</t>
  </si>
  <si>
    <t>Other property and equipment</t>
  </si>
  <si>
    <t>Emergency spare parts</t>
  </si>
  <si>
    <t>Cushion gas</t>
  </si>
  <si>
    <t>Assets under construction</t>
  </si>
  <si>
    <t>Sākotnējā vai pārvērtētā vērtība</t>
  </si>
  <si>
    <t>Historical cost or revalued amount</t>
  </si>
  <si>
    <t>Pārvērtēts</t>
  </si>
  <si>
    <t>Revaluated</t>
  </si>
  <si>
    <t>Reclassified</t>
  </si>
  <si>
    <t>Pārvietots</t>
  </si>
  <si>
    <t>Uzkrātais nolietojums</t>
  </si>
  <si>
    <t>Accumulated depreciation</t>
  </si>
  <si>
    <t>Claculated depreciation</t>
  </si>
  <si>
    <t>Net balance value at 31.12.2020</t>
  </si>
  <si>
    <t>Net balance value at 31.12.2021</t>
  </si>
  <si>
    <t>Pamatlīdzekļi (Turpinājums)</t>
  </si>
  <si>
    <t>Property, plant and equipment (Continued)</t>
  </si>
  <si>
    <t>Calculated</t>
  </si>
  <si>
    <t xml:space="preserve">                     -   </t>
  </si>
  <si>
    <t>Net balance value at 31.03.2022</t>
  </si>
  <si>
    <t>13. Līdzfinansētie projekti</t>
  </si>
  <si>
    <t>Co-financed projects</t>
  </si>
  <si>
    <t>Sākuma atlikums</t>
  </si>
  <si>
    <r>
      <t>Opening balance</t>
    </r>
    <r>
      <rPr>
        <sz val="11"/>
        <rFont val="Calibri"/>
        <family val="2"/>
      </rPr>
      <t> </t>
    </r>
  </si>
  <si>
    <t>Ietverts pārskata perioda izdevumos</t>
  </si>
  <si>
    <t>Recognised during the reporting period</t>
  </si>
  <si>
    <t>Pārnests uz nākamajiem periodiem</t>
  </si>
  <si>
    <t>Carried forward to future periods</t>
  </si>
  <si>
    <t>t.sk.īstermiņa daļa</t>
  </si>
  <si>
    <t>Including short-term portion</t>
  </si>
  <si>
    <t xml:space="preserve">ilgtermiņa daļa </t>
  </si>
  <si>
    <t xml:space="preserve">Long-term portion </t>
  </si>
  <si>
    <t>14. Aizņēmumi no kredītiestādēm</t>
  </si>
  <si>
    <t>Borrowings</t>
  </si>
  <si>
    <t>Ilgtermiņa aizņēmumi no kredītiestādēm</t>
  </si>
  <si>
    <t>Non-current borrowings from credit institutions</t>
  </si>
  <si>
    <t>Īstermiņa aizņēmumi no kredītiestādēm</t>
  </si>
  <si>
    <t>Current borrowings from credit institutions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</si>
</sst>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-[$€-426]\ * #,##0.0000000_-;\-[$€-426]\ * #,##0.0000000_-;_-[$€-426]\ * &quot;-&quot;??_-;_-@_-"/>
    <numFmt numFmtId="167" formatCode="#,##0.0"/>
    <numFmt numFmtId="168" formatCode="#,##0;\(#,##0\);&quot;-&quot;"/>
    <numFmt numFmtId="169" formatCode="#,##0.00_ ;\-#,##0.00\ "/>
    <numFmt numFmtId="170" formatCode="#,##0.00;\(#,##0.00\);&quot;-&quot;"/>
    <numFmt numFmtId="171" formatCode="#,##0.0;\(#,##0.0\);&quot;-&quot;"/>
    <numFmt numFmtId="172" formatCode="_-* #,##0_-;\-* #,##0_-;_-* &quot;-&quot;??_-;_-@_-"/>
    <numFmt numFmtId="173" formatCode="#,##0;\(#,##0\);\-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11"/>
      <color theme="1"/>
      <name val="Calibri"/>
      <family val="2"/>
    </font>
    <font>
      <sz val="14"/>
      <color rgb="FF83BC35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A6A6A6"/>
      <name val="Calibri"/>
      <family val="2"/>
      <scheme val="minor"/>
    </font>
    <font>
      <i/>
      <sz val="11"/>
      <color rgb="FF92899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3BC3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2"/>
      <name val="Times New Roman Baltic"/>
      <charset val="186"/>
    </font>
    <font>
      <u/>
      <sz val="12"/>
      <color theme="10"/>
      <name val="Times New Roman Baltic"/>
      <charset val="186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i/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sz val="11"/>
      <name val="Calibri"/>
      <scheme val="minor"/>
    </font>
    <font>
      <b/>
      <sz val="11"/>
      <name val="Calibri"/>
      <scheme val="minor"/>
    </font>
    <font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3CF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7EB"/>
        <bgColor indexed="64"/>
      </patternFill>
    </fill>
    <fill>
      <patternFill patternType="solid">
        <fgColor rgb="FFE3E1E7"/>
        <bgColor indexed="64"/>
      </patternFill>
    </fill>
    <fill>
      <patternFill patternType="solid">
        <fgColor rgb="FFDEDA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tted">
        <color rgb="FFE9E7EB"/>
      </bottom>
      <diagonal/>
    </border>
    <border>
      <left/>
      <right/>
      <top/>
      <bottom style="double">
        <color rgb="FF5A5A5A"/>
      </bottom>
      <diagonal/>
    </border>
    <border>
      <left/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/>
      <diagonal/>
    </border>
    <border>
      <left/>
      <right/>
      <top/>
      <bottom style="double">
        <color rgb="FF80808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rgb="FFE9E7EB"/>
      </top>
      <bottom style="double">
        <color rgb="FF5A5A5A"/>
      </bottom>
      <diagonal/>
    </border>
    <border>
      <left/>
      <right/>
      <top/>
      <bottom style="medium">
        <color rgb="FFEEECF0"/>
      </bottom>
      <diagonal/>
    </border>
    <border>
      <left/>
      <right/>
      <top style="medium">
        <color rgb="FFEEECF0"/>
      </top>
      <bottom style="medium">
        <color rgb="FFEEECF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E9E7EB"/>
      </bottom>
      <diagonal/>
    </border>
    <border>
      <left style="thin">
        <color rgb="FF000000"/>
      </left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 style="double">
        <color auto="1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/>
      <right/>
      <top style="dotted">
        <color rgb="FFEEECF0"/>
      </top>
      <bottom style="dotted">
        <color rgb="FFEEECF0"/>
      </bottom>
      <diagonal/>
    </border>
    <border>
      <left style="thin">
        <color rgb="FF000000"/>
      </left>
      <right/>
      <top style="dotted">
        <color rgb="FFE9E7EB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83BC35"/>
      </left>
      <right style="thin">
        <color rgb="FF83BC35"/>
      </right>
      <top/>
      <bottom/>
      <diagonal/>
    </border>
    <border>
      <left style="thin">
        <color rgb="FF83BC35"/>
      </left>
      <right style="thin">
        <color rgb="FF83BC35"/>
      </right>
      <top/>
      <bottom style="thin">
        <color indexed="64"/>
      </bottom>
      <diagonal/>
    </border>
    <border>
      <left/>
      <right style="thin">
        <color rgb="FF83BC35"/>
      </right>
      <top/>
      <bottom/>
      <diagonal/>
    </border>
    <border>
      <left/>
      <right style="thin">
        <color rgb="FF83BC35"/>
      </right>
      <top/>
      <bottom style="thin">
        <color indexed="64"/>
      </bottom>
      <diagonal/>
    </border>
    <border>
      <left style="thin">
        <color rgb="FF000000"/>
      </left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theme="2"/>
      </top>
      <bottom style="double">
        <color rgb="FF000000"/>
      </bottom>
      <diagonal/>
    </border>
    <border>
      <left/>
      <right/>
      <top style="dotted">
        <color theme="2"/>
      </top>
      <bottom style="double">
        <color rgb="FF000000"/>
      </bottom>
      <diagonal/>
    </border>
    <border>
      <left/>
      <right style="thin">
        <color rgb="FF83BC35"/>
      </right>
      <top style="dotted">
        <color theme="2"/>
      </top>
      <bottom style="dotted">
        <color theme="2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dotted">
        <color theme="2"/>
      </bottom>
      <diagonal/>
    </border>
    <border>
      <left/>
      <right/>
      <top style="dotted">
        <color theme="2"/>
      </top>
      <bottom style="double">
        <color theme="1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double">
        <color theme="1"/>
      </bottom>
      <diagonal/>
    </border>
    <border>
      <left/>
      <right/>
      <top style="double">
        <color rgb="FF5A5A5A"/>
      </top>
      <bottom/>
      <diagonal/>
    </border>
    <border>
      <left/>
      <right/>
      <top/>
      <bottom style="medium">
        <color theme="2"/>
      </bottom>
      <diagonal/>
    </border>
    <border>
      <left/>
      <right/>
      <top style="double">
        <color theme="1"/>
      </top>
      <bottom/>
      <diagonal/>
    </border>
    <border>
      <left/>
      <right/>
      <top style="medium">
        <color rgb="FFEEECF0"/>
      </top>
      <bottom style="double">
        <color indexed="64"/>
      </bottom>
      <diagonal/>
    </border>
    <border>
      <left style="thin">
        <color rgb="FF83BC35"/>
      </left>
      <right/>
      <top style="dotted">
        <color theme="2"/>
      </top>
      <bottom style="thin">
        <color indexed="64"/>
      </bottom>
      <diagonal/>
    </border>
    <border>
      <left/>
      <right/>
      <top/>
      <bottom style="dotted">
        <color theme="2"/>
      </bottom>
      <diagonal/>
    </border>
    <border>
      <left/>
      <right/>
      <top style="dotted">
        <color theme="2"/>
      </top>
      <bottom style="double">
        <color indexed="64"/>
      </bottom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164" fontId="6" fillId="0" borderId="0" applyFont="0" applyFill="0" applyBorder="0" applyAlignment="0" applyProtection="0"/>
    <xf numFmtId="0" fontId="19" fillId="0" borderId="0"/>
    <xf numFmtId="9" fontId="6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2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6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73">
    <xf numFmtId="0" fontId="0" fillId="0" borderId="0" xfId="0"/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2" fillId="4" borderId="0" xfId="0" applyFont="1" applyFill="1"/>
    <xf numFmtId="0" fontId="3" fillId="4" borderId="0" xfId="0" applyFont="1" applyFill="1" applyAlignment="1">
      <alignment horizontal="right" vertical="center" wrapText="1"/>
    </xf>
    <xf numFmtId="0" fontId="11" fillId="3" borderId="1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0" fontId="15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justify" vertical="center"/>
    </xf>
    <xf numFmtId="14" fontId="4" fillId="7" borderId="6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right" vertical="center"/>
    </xf>
    <xf numFmtId="0" fontId="2" fillId="4" borderId="5" xfId="0" applyFont="1" applyFill="1" applyBorder="1" applyAlignment="1">
      <alignment wrapText="1"/>
    </xf>
    <xf numFmtId="14" fontId="4" fillId="2" borderId="0" xfId="0" applyNumberFormat="1" applyFont="1" applyFill="1" applyAlignment="1">
      <alignment vertical="center"/>
    </xf>
    <xf numFmtId="0" fontId="2" fillId="0" borderId="0" xfId="0" applyFont="1"/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0" fontId="4" fillId="4" borderId="13" xfId="0" applyFont="1" applyFill="1" applyBorder="1" applyAlignment="1">
      <alignment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right" vertical="center" wrapText="1"/>
    </xf>
    <xf numFmtId="14" fontId="4" fillId="7" borderId="8" xfId="0" applyNumberFormat="1" applyFont="1" applyFill="1" applyBorder="1" applyAlignment="1">
      <alignment vertical="center" wrapText="1"/>
    </xf>
    <xf numFmtId="14" fontId="4" fillId="4" borderId="8" xfId="0" applyNumberFormat="1" applyFont="1" applyFill="1" applyBorder="1" applyAlignment="1">
      <alignment vertical="center" wrapText="1"/>
    </xf>
    <xf numFmtId="14" fontId="4" fillId="4" borderId="6" xfId="0" applyNumberFormat="1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16" fillId="2" borderId="10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right" vertical="center" wrapText="1"/>
    </xf>
    <xf numFmtId="0" fontId="16" fillId="4" borderId="16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7" fillId="0" borderId="0" xfId="31" applyFont="1" applyAlignment="1">
      <alignment horizontal="justify" wrapText="1"/>
    </xf>
    <xf numFmtId="0" fontId="17" fillId="0" borderId="17" xfId="31" applyFont="1" applyBorder="1" applyAlignment="1">
      <alignment horizontal="justify" wrapText="1"/>
    </xf>
    <xf numFmtId="0" fontId="17" fillId="0" borderId="0" xfId="0" applyFont="1"/>
    <xf numFmtId="49" fontId="17" fillId="0" borderId="0" xfId="31" quotePrefix="1" applyNumberFormat="1" applyFont="1" applyAlignment="1">
      <alignment horizontal="justify" wrapText="1"/>
    </xf>
    <xf numFmtId="49" fontId="17" fillId="0" borderId="17" xfId="31" quotePrefix="1" applyNumberFormat="1" applyFont="1" applyBorder="1" applyAlignment="1">
      <alignment horizontal="justify" wrapText="1"/>
    </xf>
    <xf numFmtId="14" fontId="16" fillId="2" borderId="0" xfId="0" applyNumberFormat="1" applyFont="1" applyFill="1" applyAlignment="1">
      <alignment horizontal="center" vertical="center" wrapText="1"/>
    </xf>
    <xf numFmtId="0" fontId="27" fillId="0" borderId="0" xfId="0" applyFont="1"/>
    <xf numFmtId="0" fontId="28" fillId="0" borderId="0" xfId="0" applyFont="1"/>
    <xf numFmtId="0" fontId="29" fillId="2" borderId="0" xfId="0" applyFont="1" applyFill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3" fillId="0" borderId="0" xfId="0" applyFont="1"/>
    <xf numFmtId="0" fontId="32" fillId="0" borderId="0" xfId="0" applyFont="1"/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31" fillId="0" borderId="0" xfId="0" applyFont="1" applyAlignment="1">
      <alignment horizontal="right" vertical="center" wrapText="1"/>
    </xf>
    <xf numFmtId="0" fontId="30" fillId="0" borderId="23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17" fillId="0" borderId="14" xfId="31" applyFont="1" applyBorder="1" applyAlignment="1">
      <alignment horizontal="justify" wrapText="1"/>
    </xf>
    <xf numFmtId="49" fontId="17" fillId="0" borderId="14" xfId="31" quotePrefix="1" applyNumberFormat="1" applyFont="1" applyBorder="1" applyAlignment="1">
      <alignment horizontal="justify" wrapText="1"/>
    </xf>
    <xf numFmtId="0" fontId="33" fillId="0" borderId="30" xfId="0" applyFont="1" applyBorder="1" applyAlignment="1">
      <alignment wrapText="1"/>
    </xf>
    <xf numFmtId="0" fontId="16" fillId="0" borderId="0" xfId="0" applyFont="1" applyAlignment="1">
      <alignment horizontal="left" vertical="top" wrapText="1"/>
    </xf>
    <xf numFmtId="0" fontId="5" fillId="3" borderId="31" xfId="0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3" fontId="5" fillId="3" borderId="4" xfId="0" applyNumberFormat="1" applyFont="1" applyFill="1" applyBorder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/>
    </xf>
    <xf numFmtId="168" fontId="11" fillId="3" borderId="1" xfId="0" applyNumberFormat="1" applyFont="1" applyFill="1" applyBorder="1" applyAlignment="1">
      <alignment horizontal="right" vertical="center"/>
    </xf>
    <xf numFmtId="168" fontId="11" fillId="3" borderId="1" xfId="0" applyNumberFormat="1" applyFont="1" applyFill="1" applyBorder="1" applyAlignment="1">
      <alignment horizontal="right" vertical="center" wrapText="1"/>
    </xf>
    <xf numFmtId="168" fontId="11" fillId="3" borderId="0" xfId="0" applyNumberFormat="1" applyFont="1" applyFill="1" applyAlignment="1">
      <alignment horizontal="right" vertical="center"/>
    </xf>
    <xf numFmtId="168" fontId="11" fillId="3" borderId="0" xfId="0" applyNumberFormat="1" applyFont="1" applyFill="1" applyAlignment="1">
      <alignment horizontal="right" vertical="center" wrapText="1"/>
    </xf>
    <xf numFmtId="168" fontId="11" fillId="3" borderId="4" xfId="0" applyNumberFormat="1" applyFont="1" applyFill="1" applyBorder="1" applyAlignment="1">
      <alignment horizontal="right" vertical="center"/>
    </xf>
    <xf numFmtId="168" fontId="4" fillId="4" borderId="6" xfId="0" applyNumberFormat="1" applyFont="1" applyFill="1" applyBorder="1" applyAlignment="1">
      <alignment horizontal="right" vertical="center"/>
    </xf>
    <xf numFmtId="168" fontId="4" fillId="4" borderId="6" xfId="0" applyNumberFormat="1" applyFont="1" applyFill="1" applyBorder="1" applyAlignment="1">
      <alignment horizontal="right" vertical="center" wrapText="1"/>
    </xf>
    <xf numFmtId="168" fontId="5" fillId="3" borderId="0" xfId="0" applyNumberFormat="1" applyFont="1" applyFill="1" applyAlignment="1">
      <alignment horizontal="right" vertical="center" wrapText="1"/>
    </xf>
    <xf numFmtId="168" fontId="4" fillId="4" borderId="0" xfId="0" applyNumberFormat="1" applyFont="1" applyFill="1" applyAlignment="1">
      <alignment horizontal="right" vertical="center" wrapText="1"/>
    </xf>
    <xf numFmtId="168" fontId="5" fillId="3" borderId="4" xfId="0" applyNumberFormat="1" applyFont="1" applyFill="1" applyBorder="1" applyAlignment="1">
      <alignment horizontal="right" vertical="center" wrapText="1"/>
    </xf>
    <xf numFmtId="168" fontId="5" fillId="3" borderId="3" xfId="0" applyNumberFormat="1" applyFont="1" applyFill="1" applyBorder="1" applyAlignment="1">
      <alignment horizontal="right" vertical="center" wrapText="1"/>
    </xf>
    <xf numFmtId="168" fontId="4" fillId="7" borderId="3" xfId="0" applyNumberFormat="1" applyFont="1" applyFill="1" applyBorder="1" applyAlignment="1">
      <alignment horizontal="right" vertical="center" wrapText="1"/>
    </xf>
    <xf numFmtId="168" fontId="4" fillId="7" borderId="0" xfId="0" applyNumberFormat="1" applyFont="1" applyFill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168" fontId="4" fillId="7" borderId="6" xfId="0" applyNumberFormat="1" applyFont="1" applyFill="1" applyBorder="1" applyAlignment="1">
      <alignment horizontal="right" vertical="center" wrapText="1"/>
    </xf>
    <xf numFmtId="168" fontId="4" fillId="3" borderId="9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horizontal="right" vertical="center" wrapText="1"/>
    </xf>
    <xf numFmtId="168" fontId="4" fillId="3" borderId="8" xfId="0" applyNumberFormat="1" applyFont="1" applyFill="1" applyBorder="1" applyAlignment="1">
      <alignment horizontal="right" vertical="center" wrapText="1"/>
    </xf>
    <xf numFmtId="168" fontId="4" fillId="0" borderId="8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168" fontId="5" fillId="3" borderId="9" xfId="0" applyNumberFormat="1" applyFont="1" applyFill="1" applyBorder="1" applyAlignment="1">
      <alignment horizontal="right" vertical="center" wrapText="1"/>
    </xf>
    <xf numFmtId="168" fontId="5" fillId="0" borderId="0" xfId="0" applyNumberFormat="1" applyFont="1" applyAlignment="1">
      <alignment horizontal="center" vertical="center" wrapText="1"/>
    </xf>
    <xf numFmtId="168" fontId="5" fillId="0" borderId="0" xfId="0" applyNumberFormat="1" applyFont="1" applyAlignment="1">
      <alignment horizontal="right" vertical="center" wrapText="1"/>
    </xf>
    <xf numFmtId="168" fontId="2" fillId="0" borderId="0" xfId="0" applyNumberFormat="1" applyFont="1"/>
    <xf numFmtId="168" fontId="4" fillId="2" borderId="0" xfId="0" applyNumberFormat="1" applyFont="1" applyFill="1" applyAlignment="1">
      <alignment horizontal="center" vertical="center" wrapText="1"/>
    </xf>
    <xf numFmtId="168" fontId="3" fillId="3" borderId="8" xfId="0" applyNumberFormat="1" applyFont="1" applyFill="1" applyBorder="1" applyAlignment="1">
      <alignment horizontal="right" vertical="center" wrapText="1"/>
    </xf>
    <xf numFmtId="168" fontId="4" fillId="4" borderId="9" xfId="0" applyNumberFormat="1" applyFont="1" applyFill="1" applyBorder="1" applyAlignment="1">
      <alignment vertical="center" wrapText="1"/>
    </xf>
    <xf numFmtId="168" fontId="4" fillId="4" borderId="9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3" fontId="35" fillId="3" borderId="1" xfId="0" applyNumberFormat="1" applyFont="1" applyFill="1" applyBorder="1" applyAlignment="1">
      <alignment horizontal="right" vertical="center" wrapText="1"/>
    </xf>
    <xf numFmtId="172" fontId="36" fillId="4" borderId="13" xfId="1" applyNumberFormat="1" applyFont="1" applyFill="1" applyBorder="1" applyAlignment="1">
      <alignment horizontal="right" vertical="center" wrapText="1"/>
    </xf>
    <xf numFmtId="172" fontId="36" fillId="4" borderId="3" xfId="1" applyNumberFormat="1" applyFont="1" applyFill="1" applyBorder="1" applyAlignment="1">
      <alignment horizontal="right" vertical="center" wrapText="1"/>
    </xf>
    <xf numFmtId="172" fontId="37" fillId="4" borderId="3" xfId="1" applyNumberFormat="1" applyFont="1" applyFill="1" applyBorder="1" applyAlignment="1">
      <alignment horizontal="right" vertical="center" wrapText="1"/>
    </xf>
    <xf numFmtId="168" fontId="35" fillId="3" borderId="1" xfId="0" applyNumberFormat="1" applyFont="1" applyFill="1" applyBorder="1" applyAlignment="1">
      <alignment horizontal="right" vertical="center" wrapText="1"/>
    </xf>
    <xf numFmtId="3" fontId="36" fillId="5" borderId="1" xfId="0" applyNumberFormat="1" applyFont="1" applyFill="1" applyBorder="1" applyAlignment="1">
      <alignment horizontal="right" vertical="center" wrapText="1"/>
    </xf>
    <xf numFmtId="3" fontId="36" fillId="4" borderId="2" xfId="0" applyNumberFormat="1" applyFont="1" applyFill="1" applyBorder="1" applyAlignment="1">
      <alignment horizontal="right" vertical="center" wrapText="1"/>
    </xf>
    <xf numFmtId="172" fontId="5" fillId="0" borderId="1" xfId="1" applyNumberFormat="1" applyFont="1" applyBorder="1" applyAlignment="1">
      <alignment horizontal="right" vertical="center" wrapText="1"/>
    </xf>
    <xf numFmtId="168" fontId="36" fillId="4" borderId="6" xfId="0" applyNumberFormat="1" applyFont="1" applyFill="1" applyBorder="1" applyAlignment="1">
      <alignment horizontal="right" vertical="center" wrapText="1"/>
    </xf>
    <xf numFmtId="168" fontId="35" fillId="3" borderId="0" xfId="0" applyNumberFormat="1" applyFont="1" applyFill="1" applyAlignment="1">
      <alignment horizontal="right" vertical="center" wrapText="1"/>
    </xf>
    <xf numFmtId="168" fontId="35" fillId="3" borderId="1" xfId="0" applyNumberFormat="1" applyFont="1" applyFill="1" applyBorder="1" applyAlignment="1">
      <alignment horizontal="right" vertical="center"/>
    </xf>
    <xf numFmtId="168" fontId="36" fillId="4" borderId="0" xfId="0" applyNumberFormat="1" applyFont="1" applyFill="1" applyAlignment="1">
      <alignment horizontal="right" vertical="center" wrapText="1"/>
    </xf>
    <xf numFmtId="168" fontId="0" fillId="3" borderId="1" xfId="0" applyNumberFormat="1" applyFill="1" applyBorder="1" applyAlignment="1">
      <alignment wrapText="1"/>
    </xf>
    <xf numFmtId="168" fontId="0" fillId="3" borderId="1" xfId="0" applyNumberFormat="1" applyFill="1" applyBorder="1" applyAlignment="1">
      <alignment horizontal="right" vertical="center" wrapText="1"/>
    </xf>
    <xf numFmtId="168" fontId="35" fillId="3" borderId="4" xfId="0" applyNumberFormat="1" applyFont="1" applyFill="1" applyBorder="1" applyAlignment="1">
      <alignment horizontal="right" vertical="center" wrapText="1"/>
    </xf>
    <xf numFmtId="168" fontId="36" fillId="3" borderId="1" xfId="0" applyNumberFormat="1" applyFont="1" applyFill="1" applyBorder="1" applyAlignment="1">
      <alignment horizontal="right" vertical="center" wrapText="1"/>
    </xf>
    <xf numFmtId="168" fontId="36" fillId="3" borderId="0" xfId="0" applyNumberFormat="1" applyFont="1" applyFill="1" applyAlignment="1">
      <alignment horizontal="right" vertical="center" wrapText="1"/>
    </xf>
    <xf numFmtId="168" fontId="36" fillId="6" borderId="5" xfId="0" applyNumberFormat="1" applyFont="1" applyFill="1" applyBorder="1" applyAlignment="1">
      <alignment horizontal="right" vertical="center" wrapText="1"/>
    </xf>
    <xf numFmtId="3" fontId="36" fillId="4" borderId="0" xfId="0" applyNumberFormat="1" applyFont="1" applyFill="1" applyAlignment="1">
      <alignment horizontal="right" vertical="center" wrapText="1"/>
    </xf>
    <xf numFmtId="0" fontId="17" fillId="0" borderId="32" xfId="31" applyFont="1" applyBorder="1" applyAlignment="1">
      <alignment horizontal="justify"/>
    </xf>
    <xf numFmtId="0" fontId="17" fillId="0" borderId="32" xfId="31" applyFont="1" applyBorder="1" applyAlignment="1">
      <alignment horizontal="justify" wrapText="1"/>
    </xf>
    <xf numFmtId="3" fontId="17" fillId="0" borderId="32" xfId="31" applyNumberFormat="1" applyFont="1" applyBorder="1" applyAlignment="1">
      <alignment horizontal="right" wrapText="1"/>
    </xf>
    <xf numFmtId="3" fontId="17" fillId="0" borderId="32" xfId="31" applyNumberFormat="1" applyFont="1" applyBorder="1" applyAlignment="1">
      <alignment horizontal="right"/>
    </xf>
    <xf numFmtId="3" fontId="17" fillId="0" borderId="32" xfId="58" applyNumberFormat="1" applyFont="1" applyFill="1" applyBorder="1" applyAlignment="1">
      <alignment horizontal="right"/>
    </xf>
    <xf numFmtId="168" fontId="26" fillId="0" borderId="32" xfId="31" applyNumberFormat="1" applyFont="1" applyBorder="1" applyAlignment="1">
      <alignment horizontal="right" wrapText="1"/>
    </xf>
    <xf numFmtId="9" fontId="26" fillId="0" borderId="32" xfId="58" applyFont="1" applyBorder="1" applyAlignment="1">
      <alignment horizontal="right" wrapText="1"/>
    </xf>
    <xf numFmtId="167" fontId="23" fillId="0" borderId="0" xfId="32" applyNumberFormat="1" applyFont="1" applyFill="1" applyAlignment="1">
      <alignment horizontal="right" vertical="center"/>
    </xf>
    <xf numFmtId="167" fontId="17" fillId="0" borderId="0" xfId="32" applyNumberFormat="1" applyFont="1" applyFill="1" applyAlignment="1">
      <alignment horizontal="right" vertical="center"/>
    </xf>
    <xf numFmtId="167" fontId="17" fillId="0" borderId="19" xfId="32" applyNumberFormat="1" applyFont="1" applyFill="1" applyBorder="1" applyAlignment="1">
      <alignment horizontal="right" vertical="center" wrapText="1"/>
    </xf>
    <xf numFmtId="171" fontId="26" fillId="0" borderId="0" xfId="31" applyNumberFormat="1" applyFont="1" applyAlignment="1">
      <alignment horizontal="right" vertical="center" wrapText="1"/>
    </xf>
    <xf numFmtId="9" fontId="26" fillId="0" borderId="0" xfId="58" applyFont="1" applyAlignment="1">
      <alignment horizontal="right" vertical="center" wrapText="1"/>
    </xf>
    <xf numFmtId="167" fontId="23" fillId="0" borderId="14" xfId="32" applyNumberFormat="1" applyFont="1" applyFill="1" applyBorder="1" applyAlignment="1">
      <alignment horizontal="right" vertical="center"/>
    </xf>
    <xf numFmtId="167" fontId="17" fillId="0" borderId="14" xfId="32" applyNumberFormat="1" applyFont="1" applyFill="1" applyBorder="1" applyAlignment="1">
      <alignment horizontal="right" vertical="center"/>
    </xf>
    <xf numFmtId="167" fontId="17" fillId="0" borderId="27" xfId="32" applyNumberFormat="1" applyFont="1" applyFill="1" applyBorder="1" applyAlignment="1">
      <alignment horizontal="right" vertical="center" wrapText="1"/>
    </xf>
    <xf numFmtId="171" fontId="26" fillId="0" borderId="14" xfId="31" applyNumberFormat="1" applyFont="1" applyBorder="1" applyAlignment="1">
      <alignment horizontal="right" vertical="center" wrapText="1"/>
    </xf>
    <xf numFmtId="9" fontId="26" fillId="0" borderId="14" xfId="58" applyFont="1" applyBorder="1" applyAlignment="1">
      <alignment horizontal="right" vertical="center" wrapText="1"/>
    </xf>
    <xf numFmtId="167" fontId="17" fillId="0" borderId="17" xfId="31" applyNumberFormat="1" applyFont="1" applyBorder="1" applyAlignment="1">
      <alignment horizontal="right" vertical="center" wrapText="1"/>
    </xf>
    <xf numFmtId="167" fontId="17" fillId="0" borderId="17" xfId="31" applyNumberFormat="1" applyFont="1" applyBorder="1" applyAlignment="1">
      <alignment horizontal="right" vertical="center"/>
    </xf>
    <xf numFmtId="167" fontId="17" fillId="0" borderId="20" xfId="31" applyNumberFormat="1" applyFont="1" applyBorder="1" applyAlignment="1">
      <alignment horizontal="right" vertical="center"/>
    </xf>
    <xf numFmtId="9" fontId="26" fillId="0" borderId="17" xfId="58" applyFont="1" applyBorder="1" applyAlignment="1">
      <alignment horizontal="right" vertical="center" wrapText="1"/>
    </xf>
    <xf numFmtId="3" fontId="17" fillId="0" borderId="0" xfId="32" applyNumberFormat="1" applyFont="1" applyFill="1" applyBorder="1" applyAlignment="1">
      <alignment horizontal="right" vertical="center" wrapText="1"/>
    </xf>
    <xf numFmtId="3" fontId="17" fillId="0" borderId="19" xfId="31" applyNumberFormat="1" applyFont="1" applyBorder="1" applyAlignment="1">
      <alignment horizontal="right" vertical="center"/>
    </xf>
    <xf numFmtId="3" fontId="17" fillId="0" borderId="14" xfId="32" applyNumberFormat="1" applyFont="1" applyFill="1" applyBorder="1" applyAlignment="1">
      <alignment horizontal="right" vertical="center" wrapText="1"/>
    </xf>
    <xf numFmtId="3" fontId="17" fillId="0" borderId="14" xfId="32" applyNumberFormat="1" applyFont="1" applyFill="1" applyBorder="1" applyAlignment="1">
      <alignment horizontal="right" vertical="center"/>
    </xf>
    <xf numFmtId="3" fontId="17" fillId="0" borderId="26" xfId="31" applyNumberFormat="1" applyFont="1" applyBorder="1" applyAlignment="1">
      <alignment horizontal="right" vertical="center"/>
    </xf>
    <xf numFmtId="3" fontId="17" fillId="0" borderId="27" xfId="31" applyNumberFormat="1" applyFont="1" applyBorder="1" applyAlignment="1">
      <alignment horizontal="right" vertical="center"/>
    </xf>
    <xf numFmtId="168" fontId="26" fillId="0" borderId="14" xfId="31" applyNumberFormat="1" applyFont="1" applyBorder="1" applyAlignment="1">
      <alignment horizontal="right" vertical="center" wrapText="1"/>
    </xf>
    <xf numFmtId="9" fontId="26" fillId="0" borderId="14" xfId="58" applyFont="1" applyFill="1" applyBorder="1" applyAlignment="1">
      <alignment horizontal="right" vertical="center" wrapText="1"/>
    </xf>
    <xf numFmtId="3" fontId="17" fillId="0" borderId="17" xfId="31" applyNumberFormat="1" applyFont="1" applyBorder="1" applyAlignment="1">
      <alignment horizontal="right" vertical="center" wrapText="1"/>
    </xf>
    <xf numFmtId="3" fontId="17" fillId="0" borderId="17" xfId="32" applyNumberFormat="1" applyFont="1" applyFill="1" applyBorder="1" applyAlignment="1">
      <alignment horizontal="right" vertical="center" wrapText="1"/>
    </xf>
    <xf numFmtId="3" fontId="17" fillId="0" borderId="17" xfId="31" applyNumberFormat="1" applyFont="1" applyBorder="1" applyAlignment="1">
      <alignment horizontal="right" vertical="center"/>
    </xf>
    <xf numFmtId="3" fontId="17" fillId="0" borderId="22" xfId="31" applyNumberFormat="1" applyFont="1" applyBorder="1" applyAlignment="1">
      <alignment horizontal="right" vertical="center"/>
    </xf>
    <xf numFmtId="3" fontId="17" fillId="0" borderId="20" xfId="31" applyNumberFormat="1" applyFont="1" applyBorder="1" applyAlignment="1">
      <alignment horizontal="right" vertical="center"/>
    </xf>
    <xf numFmtId="3" fontId="26" fillId="0" borderId="17" xfId="31" applyNumberFormat="1" applyFont="1" applyBorder="1" applyAlignment="1">
      <alignment horizontal="right" vertical="center" wrapText="1"/>
    </xf>
    <xf numFmtId="9" fontId="17" fillId="0" borderId="18" xfId="58" applyFont="1" applyFill="1" applyBorder="1" applyAlignment="1">
      <alignment horizontal="right" vertical="center"/>
    </xf>
    <xf numFmtId="9" fontId="17" fillId="0" borderId="0" xfId="58" applyFont="1" applyFill="1" applyBorder="1" applyAlignment="1">
      <alignment horizontal="right" vertical="center"/>
    </xf>
    <xf numFmtId="9" fontId="17" fillId="0" borderId="21" xfId="58" applyFont="1" applyFill="1" applyBorder="1" applyAlignment="1">
      <alignment horizontal="right" vertical="center"/>
    </xf>
    <xf numFmtId="9" fontId="17" fillId="0" borderId="19" xfId="58" applyFont="1" applyFill="1" applyBorder="1" applyAlignment="1">
      <alignment horizontal="right" vertical="center"/>
    </xf>
    <xf numFmtId="9" fontId="26" fillId="0" borderId="0" xfId="34" applyFont="1" applyAlignment="1">
      <alignment horizontal="right" vertical="center" wrapText="1"/>
    </xf>
    <xf numFmtId="9" fontId="17" fillId="0" borderId="14" xfId="58" applyFont="1" applyFill="1" applyBorder="1" applyAlignment="1">
      <alignment horizontal="right" vertical="center"/>
    </xf>
    <xf numFmtId="9" fontId="17" fillId="0" borderId="26" xfId="58" applyFont="1" applyFill="1" applyBorder="1" applyAlignment="1">
      <alignment horizontal="right" vertical="center"/>
    </xf>
    <xf numFmtId="9" fontId="17" fillId="0" borderId="27" xfId="58" applyFont="1" applyFill="1" applyBorder="1" applyAlignment="1">
      <alignment horizontal="right" vertical="center"/>
    </xf>
    <xf numFmtId="9" fontId="26" fillId="0" borderId="14" xfId="34" applyFont="1" applyBorder="1" applyAlignment="1">
      <alignment horizontal="right" vertical="center" wrapText="1"/>
    </xf>
    <xf numFmtId="165" fontId="17" fillId="0" borderId="14" xfId="58" applyNumberFormat="1" applyFont="1" applyFill="1" applyBorder="1" applyAlignment="1">
      <alignment horizontal="right" vertical="center"/>
    </xf>
    <xf numFmtId="165" fontId="17" fillId="0" borderId="26" xfId="58" applyNumberFormat="1" applyFont="1" applyFill="1" applyBorder="1" applyAlignment="1">
      <alignment horizontal="right" vertical="center"/>
    </xf>
    <xf numFmtId="165" fontId="17" fillId="0" borderId="27" xfId="58" applyNumberFormat="1" applyFont="1" applyFill="1" applyBorder="1" applyAlignment="1">
      <alignment horizontal="right" vertical="center"/>
    </xf>
    <xf numFmtId="165" fontId="26" fillId="0" borderId="14" xfId="34" applyNumberFormat="1" applyFont="1" applyBorder="1" applyAlignment="1">
      <alignment horizontal="right" vertical="center" wrapText="1"/>
    </xf>
    <xf numFmtId="165" fontId="26" fillId="0" borderId="14" xfId="58" applyNumberFormat="1" applyFont="1" applyBorder="1" applyAlignment="1">
      <alignment horizontal="right" vertical="center" wrapText="1"/>
    </xf>
    <xf numFmtId="169" fontId="17" fillId="0" borderId="14" xfId="32" applyNumberFormat="1" applyFont="1" applyFill="1" applyBorder="1" applyAlignment="1">
      <alignment horizontal="right" vertical="center"/>
    </xf>
    <xf numFmtId="169" fontId="17" fillId="0" borderId="26" xfId="32" applyNumberFormat="1" applyFont="1" applyFill="1" applyBorder="1" applyAlignment="1">
      <alignment horizontal="right" vertical="center"/>
    </xf>
    <xf numFmtId="169" fontId="17" fillId="0" borderId="27" xfId="32" applyNumberFormat="1" applyFont="1" applyFill="1" applyBorder="1" applyAlignment="1">
      <alignment horizontal="right" vertical="center"/>
    </xf>
    <xf numFmtId="170" fontId="26" fillId="0" borderId="14" xfId="31" applyNumberFormat="1" applyFont="1" applyBorder="1" applyAlignment="1">
      <alignment horizontal="right" vertical="center" wrapText="1"/>
    </xf>
    <xf numFmtId="170" fontId="17" fillId="0" borderId="0" xfId="32" applyNumberFormat="1" applyFont="1" applyFill="1" applyBorder="1" applyAlignment="1">
      <alignment horizontal="right" vertical="center"/>
    </xf>
    <xf numFmtId="2" fontId="17" fillId="0" borderId="0" xfId="32" applyNumberFormat="1" applyFont="1" applyFill="1" applyBorder="1" applyAlignment="1">
      <alignment horizontal="right" vertical="center"/>
    </xf>
    <xf numFmtId="170" fontId="26" fillId="0" borderId="0" xfId="31" applyNumberFormat="1" applyFont="1" applyAlignment="1">
      <alignment horizontal="right" vertical="center" wrapText="1"/>
    </xf>
    <xf numFmtId="3" fontId="38" fillId="0" borderId="29" xfId="58" applyNumberFormat="1" applyFont="1" applyBorder="1" applyAlignment="1">
      <alignment horizontal="right" vertical="center"/>
    </xf>
    <xf numFmtId="9" fontId="39" fillId="0" borderId="28" xfId="58" applyFont="1" applyBorder="1" applyAlignment="1">
      <alignment horizontal="right" vertical="center" wrapText="1"/>
    </xf>
    <xf numFmtId="9" fontId="40" fillId="0" borderId="14" xfId="0" applyNumberFormat="1" applyFont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3" fontId="3" fillId="4" borderId="0" xfId="0" applyNumberFormat="1" applyFont="1" applyFill="1" applyAlignment="1">
      <alignment horizontal="right" vertical="center" wrapText="1"/>
    </xf>
    <xf numFmtId="168" fontId="4" fillId="4" borderId="2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8" fontId="4" fillId="4" borderId="5" xfId="0" applyNumberFormat="1" applyFont="1" applyFill="1" applyBorder="1" applyAlignment="1">
      <alignment horizontal="right" vertical="center" wrapText="1"/>
    </xf>
    <xf numFmtId="14" fontId="4" fillId="2" borderId="0" xfId="0" applyNumberFormat="1" applyFont="1" applyFill="1" applyAlignment="1">
      <alignment horizontal="center" vertical="center" wrapText="1"/>
    </xf>
    <xf numFmtId="3" fontId="36" fillId="3" borderId="0" xfId="0" applyNumberFormat="1" applyFont="1" applyFill="1" applyAlignment="1">
      <alignment horizontal="right" vertical="center" wrapText="1"/>
    </xf>
    <xf numFmtId="3" fontId="36" fillId="3" borderId="1" xfId="0" applyNumberFormat="1" applyFont="1" applyFill="1" applyBorder="1" applyAlignment="1">
      <alignment horizontal="right" vertical="center" wrapText="1"/>
    </xf>
    <xf numFmtId="0" fontId="17" fillId="0" borderId="17" xfId="31" applyFont="1" applyBorder="1" applyAlignment="1">
      <alignment horizontal="justify" vertical="center"/>
    </xf>
    <xf numFmtId="0" fontId="17" fillId="0" borderId="17" xfId="31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0" xfId="0" quotePrefix="1" applyFont="1" applyFill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8" fontId="5" fillId="3" borderId="0" xfId="0" applyNumberFormat="1" applyFont="1" applyFill="1" applyAlignment="1">
      <alignment horizontal="right" vertical="center"/>
    </xf>
    <xf numFmtId="0" fontId="41" fillId="0" borderId="0" xfId="0" applyFont="1"/>
    <xf numFmtId="0" fontId="2" fillId="0" borderId="0" xfId="0" quotePrefix="1" applyFont="1"/>
    <xf numFmtId="0" fontId="4" fillId="7" borderId="6" xfId="0" applyFont="1" applyFill="1" applyBorder="1" applyAlignment="1">
      <alignment horizontal="right" vertical="center" wrapText="1"/>
    </xf>
    <xf numFmtId="0" fontId="4" fillId="7" borderId="0" xfId="0" applyFont="1" applyFill="1" applyAlignment="1">
      <alignment horizontal="right" vertical="center" wrapText="1"/>
    </xf>
    <xf numFmtId="14" fontId="4" fillId="7" borderId="8" xfId="0" applyNumberFormat="1" applyFont="1" applyFill="1" applyBorder="1" applyAlignment="1">
      <alignment horizontal="right" vertical="center" wrapText="1"/>
    </xf>
    <xf numFmtId="168" fontId="4" fillId="4" borderId="8" xfId="0" applyNumberFormat="1" applyFont="1" applyFill="1" applyBorder="1" applyAlignment="1">
      <alignment horizontal="right" vertical="center" wrapText="1"/>
    </xf>
    <xf numFmtId="14" fontId="4" fillId="4" borderId="8" xfId="0" applyNumberFormat="1" applyFont="1" applyFill="1" applyBorder="1" applyAlignment="1">
      <alignment horizontal="right" vertical="center" wrapText="1"/>
    </xf>
    <xf numFmtId="14" fontId="4" fillId="4" borderId="6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right" vertical="center" wrapText="1"/>
    </xf>
    <xf numFmtId="14" fontId="4" fillId="7" borderId="33" xfId="0" applyNumberFormat="1" applyFont="1" applyFill="1" applyBorder="1" applyAlignment="1">
      <alignment horizontal="right" vertical="center" wrapText="1"/>
    </xf>
    <xf numFmtId="14" fontId="4" fillId="7" borderId="33" xfId="0" applyNumberFormat="1" applyFont="1" applyFill="1" applyBorder="1" applyAlignment="1">
      <alignment vertical="center" wrapText="1"/>
    </xf>
    <xf numFmtId="168" fontId="4" fillId="4" borderId="33" xfId="0" applyNumberFormat="1" applyFont="1" applyFill="1" applyBorder="1" applyAlignment="1">
      <alignment horizontal="right" vertical="center" wrapText="1"/>
    </xf>
    <xf numFmtId="14" fontId="4" fillId="7" borderId="1" xfId="0" applyNumberFormat="1" applyFont="1" applyFill="1" applyBorder="1" applyAlignment="1">
      <alignment vertical="center" wrapText="1"/>
    </xf>
    <xf numFmtId="14" fontId="4" fillId="7" borderId="0" xfId="0" applyNumberFormat="1" applyFont="1" applyFill="1" applyAlignment="1">
      <alignment vertical="center" wrapText="1"/>
    </xf>
    <xf numFmtId="0" fontId="34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14" fontId="36" fillId="2" borderId="0" xfId="0" applyNumberFormat="1" applyFont="1" applyFill="1" applyAlignment="1">
      <alignment horizontal="center" vertical="center" wrapText="1"/>
    </xf>
    <xf numFmtId="14" fontId="36" fillId="7" borderId="1" xfId="0" applyNumberFormat="1" applyFont="1" applyFill="1" applyBorder="1" applyAlignment="1">
      <alignment vertical="center" wrapText="1"/>
    </xf>
    <xf numFmtId="0" fontId="35" fillId="3" borderId="0" xfId="0" applyFont="1" applyFill="1" applyAlignment="1">
      <alignment vertical="center" wrapText="1"/>
    </xf>
    <xf numFmtId="0" fontId="35" fillId="3" borderId="4" xfId="0" applyFont="1" applyFill="1" applyBorder="1" applyAlignment="1">
      <alignment vertical="center" wrapText="1"/>
    </xf>
    <xf numFmtId="168" fontId="4" fillId="0" borderId="9" xfId="0" applyNumberFormat="1" applyFont="1" applyBorder="1" applyAlignment="1">
      <alignment horizontal="right" vertical="center" wrapText="1"/>
    </xf>
    <xf numFmtId="168" fontId="35" fillId="8" borderId="1" xfId="0" applyNumberFormat="1" applyFont="1" applyFill="1" applyBorder="1" applyAlignment="1">
      <alignment horizontal="right" vertical="center" wrapText="1"/>
    </xf>
    <xf numFmtId="169" fontId="17" fillId="0" borderId="27" xfId="32" applyNumberFormat="1" applyFont="1" applyBorder="1" applyAlignment="1">
      <alignment horizontal="right" vertical="center"/>
    </xf>
    <xf numFmtId="0" fontId="17" fillId="0" borderId="28" xfId="31" applyFont="1" applyBorder="1" applyAlignment="1">
      <alignment horizontal="justify"/>
    </xf>
    <xf numFmtId="0" fontId="17" fillId="0" borderId="28" xfId="31" applyFont="1" applyBorder="1" applyAlignment="1">
      <alignment horizontal="justify" wrapText="1"/>
    </xf>
    <xf numFmtId="3" fontId="17" fillId="0" borderId="28" xfId="31" applyNumberFormat="1" applyFont="1" applyBorder="1" applyAlignment="1">
      <alignment horizontal="right" vertical="center" wrapText="1"/>
    </xf>
    <xf numFmtId="3" fontId="17" fillId="0" borderId="28" xfId="31" applyNumberFormat="1" applyFont="1" applyBorder="1" applyAlignment="1">
      <alignment horizontal="right" vertical="center"/>
    </xf>
    <xf numFmtId="168" fontId="26" fillId="0" borderId="28" xfId="31" applyNumberFormat="1" applyFont="1" applyBorder="1" applyAlignment="1">
      <alignment horizontal="right" vertical="center" wrapText="1"/>
    </xf>
    <xf numFmtId="3" fontId="30" fillId="0" borderId="14" xfId="0" applyNumberFormat="1" applyFont="1" applyBorder="1" applyAlignment="1">
      <alignment horizontal="right" vertical="center" wrapText="1"/>
    </xf>
    <xf numFmtId="3" fontId="23" fillId="0" borderId="14" xfId="0" applyNumberFormat="1" applyFont="1" applyBorder="1" applyAlignment="1">
      <alignment horizontal="right" vertical="center" wrapText="1"/>
    </xf>
    <xf numFmtId="9" fontId="31" fillId="0" borderId="14" xfId="0" applyNumberFormat="1" applyFont="1" applyBorder="1" applyAlignment="1">
      <alignment horizontal="right" vertical="center" wrapText="1"/>
    </xf>
    <xf numFmtId="168" fontId="29" fillId="0" borderId="14" xfId="31" applyNumberFormat="1" applyFont="1" applyBorder="1" applyAlignment="1">
      <alignment horizontal="right" wrapText="1"/>
    </xf>
    <xf numFmtId="168" fontId="26" fillId="0" borderId="14" xfId="31" applyNumberFormat="1" applyFont="1" applyBorder="1" applyAlignment="1">
      <alignment horizontal="right" wrapText="1"/>
    </xf>
    <xf numFmtId="3" fontId="23" fillId="0" borderId="25" xfId="0" applyNumberFormat="1" applyFont="1" applyBorder="1" applyAlignment="1">
      <alignment horizontal="right" vertical="center" wrapText="1"/>
    </xf>
    <xf numFmtId="9" fontId="31" fillId="0" borderId="25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 wrapText="1"/>
    </xf>
    <xf numFmtId="14" fontId="16" fillId="2" borderId="0" xfId="0" applyNumberFormat="1" applyFont="1" applyFill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quotePrefix="1"/>
    <xf numFmtId="168" fontId="26" fillId="0" borderId="35" xfId="31" applyNumberFormat="1" applyFont="1" applyBorder="1" applyAlignment="1">
      <alignment horizontal="right" vertical="center" wrapText="1"/>
    </xf>
    <xf numFmtId="171" fontId="26" fillId="0" borderId="34" xfId="31" applyNumberFormat="1" applyFont="1" applyBorder="1" applyAlignment="1">
      <alignment horizontal="right" vertical="center" wrapText="1"/>
    </xf>
    <xf numFmtId="168" fontId="26" fillId="0" borderId="36" xfId="31" applyNumberFormat="1" applyFont="1" applyBorder="1" applyAlignment="1">
      <alignment horizontal="right" wrapText="1"/>
    </xf>
    <xf numFmtId="0" fontId="2" fillId="2" borderId="0" xfId="2" applyFont="1" applyFill="1" applyAlignment="1">
      <alignment vertical="center" wrapText="1"/>
    </xf>
    <xf numFmtId="0" fontId="16" fillId="2" borderId="0" xfId="2" applyFont="1" applyFill="1" applyAlignment="1">
      <alignment horizontal="right" vertical="center" wrapText="1"/>
    </xf>
    <xf numFmtId="0" fontId="17" fillId="3" borderId="1" xfId="2" applyFont="1" applyFill="1" applyBorder="1" applyAlignment="1">
      <alignment vertical="center"/>
    </xf>
    <xf numFmtId="0" fontId="17" fillId="3" borderId="1" xfId="2" applyFont="1" applyFill="1" applyBorder="1" applyAlignment="1">
      <alignment vertical="center" wrapText="1"/>
    </xf>
    <xf numFmtId="0" fontId="17" fillId="3" borderId="1" xfId="2" applyFont="1" applyFill="1" applyBorder="1" applyAlignment="1">
      <alignment horizontal="right" vertical="center" wrapText="1"/>
    </xf>
    <xf numFmtId="0" fontId="17" fillId="3" borderId="3" xfId="2" applyFont="1" applyFill="1" applyBorder="1" applyAlignment="1">
      <alignment vertical="center" wrapText="1"/>
    </xf>
    <xf numFmtId="173" fontId="17" fillId="3" borderId="3" xfId="2" applyNumberFormat="1" applyFont="1" applyFill="1" applyBorder="1" applyAlignment="1">
      <alignment horizontal="right" vertical="center" wrapText="1"/>
    </xf>
    <xf numFmtId="173" fontId="17" fillId="0" borderId="3" xfId="2" applyNumberFormat="1" applyFont="1" applyBorder="1" applyAlignment="1">
      <alignment horizontal="right" vertical="center" wrapText="1"/>
    </xf>
    <xf numFmtId="0" fontId="16" fillId="4" borderId="2" xfId="2" applyFont="1" applyFill="1" applyBorder="1" applyAlignment="1">
      <alignment wrapText="1"/>
    </xf>
    <xf numFmtId="173" fontId="16" fillId="4" borderId="2" xfId="2" applyNumberFormat="1" applyFont="1" applyFill="1" applyBorder="1" applyAlignment="1">
      <alignment horizontal="right" vertical="center" wrapText="1"/>
    </xf>
    <xf numFmtId="0" fontId="15" fillId="0" borderId="0" xfId="2" applyFont="1" applyAlignment="1">
      <alignment vertical="center"/>
    </xf>
    <xf numFmtId="0" fontId="2" fillId="0" borderId="0" xfId="2" applyFont="1"/>
    <xf numFmtId="0" fontId="6" fillId="0" borderId="0" xfId="2"/>
    <xf numFmtId="0" fontId="17" fillId="3" borderId="6" xfId="2" applyFont="1" applyFill="1" applyBorder="1" applyAlignment="1">
      <alignment vertical="center" wrapText="1"/>
    </xf>
    <xf numFmtId="173" fontId="17" fillId="0" borderId="13" xfId="2" applyNumberFormat="1" applyFont="1" applyBorder="1" applyAlignment="1">
      <alignment horizontal="right" vertical="center" wrapText="1"/>
    </xf>
    <xf numFmtId="173" fontId="17" fillId="3" borderId="13" xfId="2" applyNumberFormat="1" applyFont="1" applyFill="1" applyBorder="1" applyAlignment="1">
      <alignment horizontal="right" vertical="center" wrapText="1"/>
    </xf>
    <xf numFmtId="0" fontId="23" fillId="0" borderId="0" xfId="2" applyFont="1" applyAlignment="1">
      <alignment wrapText="1"/>
    </xf>
    <xf numFmtId="0" fontId="42" fillId="0" borderId="0" xfId="2" applyFont="1" applyAlignment="1">
      <alignment wrapText="1"/>
    </xf>
    <xf numFmtId="0" fontId="42" fillId="0" borderId="0" xfId="2" applyFont="1"/>
    <xf numFmtId="0" fontId="43" fillId="0" borderId="0" xfId="2" applyFont="1"/>
    <xf numFmtId="0" fontId="43" fillId="0" borderId="0" xfId="2" applyFont="1" applyAlignment="1">
      <alignment wrapText="1"/>
    </xf>
    <xf numFmtId="0" fontId="44" fillId="2" borderId="0" xfId="2" applyFont="1" applyFill="1" applyAlignment="1">
      <alignment vertical="center" wrapText="1"/>
    </xf>
    <xf numFmtId="0" fontId="45" fillId="2" borderId="0" xfId="2" applyFont="1" applyFill="1" applyAlignment="1">
      <alignment horizontal="right" vertical="center" wrapText="1"/>
    </xf>
    <xf numFmtId="0" fontId="44" fillId="3" borderId="1" xfId="2" applyFont="1" applyFill="1" applyBorder="1" applyAlignment="1">
      <alignment vertical="center"/>
    </xf>
    <xf numFmtId="0" fontId="44" fillId="3" borderId="1" xfId="2" applyFont="1" applyFill="1" applyBorder="1" applyAlignment="1">
      <alignment vertical="center" wrapText="1"/>
    </xf>
    <xf numFmtId="0" fontId="44" fillId="3" borderId="1" xfId="2" applyFont="1" applyFill="1" applyBorder="1" applyAlignment="1">
      <alignment horizontal="right" vertical="center" wrapText="1"/>
    </xf>
    <xf numFmtId="0" fontId="44" fillId="3" borderId="6" xfId="2" applyFont="1" applyFill="1" applyBorder="1" applyAlignment="1">
      <alignment vertical="center" wrapText="1"/>
    </xf>
    <xf numFmtId="173" fontId="44" fillId="0" borderId="13" xfId="2" applyNumberFormat="1" applyFont="1" applyBorder="1" applyAlignment="1">
      <alignment horizontal="right" vertical="center" wrapText="1"/>
    </xf>
    <xf numFmtId="173" fontId="44" fillId="3" borderId="13" xfId="2" applyNumberFormat="1" applyFont="1" applyFill="1" applyBorder="1" applyAlignment="1">
      <alignment horizontal="right" vertical="center" wrapText="1"/>
    </xf>
    <xf numFmtId="0" fontId="46" fillId="0" borderId="0" xfId="2" applyFont="1"/>
    <xf numFmtId="9" fontId="46" fillId="0" borderId="0" xfId="50" applyFont="1"/>
    <xf numFmtId="0" fontId="16" fillId="4" borderId="2" xfId="2" applyFont="1" applyFill="1" applyBorder="1" applyAlignment="1">
      <alignment vertical="center" wrapText="1"/>
    </xf>
  </cellXfs>
  <cellStyles count="61">
    <cellStyle name="Comma" xfId="1" builtinId="3"/>
    <cellStyle name="Comma 11" xfId="41" xr:uid="{2D3D6455-8329-42F6-922F-D523A07124D8}"/>
    <cellStyle name="Comma 2" xfId="11" xr:uid="{AEF8A149-EF50-4E88-9F82-72E36CBB3ADA}"/>
    <cellStyle name="Comma 2 2" xfId="38" xr:uid="{D74998AF-B10F-4D64-B846-73374290D31D}"/>
    <cellStyle name="Comma 3" xfId="7" xr:uid="{5B6BC073-BD69-426E-B17D-C1661890267B}"/>
    <cellStyle name="Comma 3 2" xfId="19" xr:uid="{ACE9F94C-3767-495D-A863-91BF6C1291BA}"/>
    <cellStyle name="Comma 3 2 2" xfId="25" xr:uid="{0E67213F-5661-44AC-AA0E-F5D2680C9A1D}"/>
    <cellStyle name="Comma 3 2 3" xfId="29" xr:uid="{BE6BEFCD-C049-491A-85E8-737F3E3DDFB9}"/>
    <cellStyle name="Comma 3 2 4" xfId="52" xr:uid="{0FA2B893-DB81-43D2-854B-3069C1BFC21E}"/>
    <cellStyle name="Comma 3 3" xfId="23" xr:uid="{3A79085F-027B-48CD-8DA4-BB38DF5803BA}"/>
    <cellStyle name="Comma 3 4" xfId="27" xr:uid="{8BC78D57-56A1-4AEC-BF94-4E397CFC3CA9}"/>
    <cellStyle name="Comma 3 5" xfId="45" xr:uid="{B77B85C2-225C-4CA5-9493-DFB62754FE9E}"/>
    <cellStyle name="Comma 4" xfId="21" xr:uid="{83CFF771-A72E-47AF-B2C7-57C60E095281}"/>
    <cellStyle name="Comma 4 2" xfId="26" xr:uid="{E47FE45C-6D29-4A65-B402-2EDB0CC455D0}"/>
    <cellStyle name="Comma 4 3" xfId="30" xr:uid="{E4A73FA0-A1E0-43BE-BEF5-DCA33C23522C}"/>
    <cellStyle name="Comma 4 4" xfId="48" xr:uid="{39149CF1-5267-4207-B6C9-FA44DA9E7C99}"/>
    <cellStyle name="Comma 5" xfId="24" xr:uid="{C61F0A2F-4E85-4E51-BF2F-F4F83F75F072}"/>
    <cellStyle name="Comma 6" xfId="28" xr:uid="{AFD2D128-FA16-4A9D-A19C-C9DB4135420A}"/>
    <cellStyle name="Comma 7" xfId="16" xr:uid="{7CD7A01B-3C05-4F81-B995-32D2C63670B9}"/>
    <cellStyle name="Comma 8" xfId="32" xr:uid="{A791E96B-AB77-4297-AD06-C75F8DDB2E00}"/>
    <cellStyle name="Hyperlink 2" xfId="46" xr:uid="{E19FF33E-2506-4458-8656-6DA4ADEBE642}"/>
    <cellStyle name="Hyperlink 2 2" xfId="53" xr:uid="{8693686A-7394-48E5-9843-D844F073C5D2}"/>
    <cellStyle name="Hyperlink 3" xfId="54" xr:uid="{AB5F2B5F-CCB9-4A9A-B34B-63C3280C3D6F}"/>
    <cellStyle name="Normal" xfId="0" builtinId="0"/>
    <cellStyle name="Normal 10" xfId="49" xr:uid="{D6CC1611-BD5D-46A7-AD60-0970D5937C7F}"/>
    <cellStyle name="Normal 10 2" xfId="55" xr:uid="{CEA45A08-DE99-480E-BB0D-05253C4D09B1}"/>
    <cellStyle name="Normal 11" xfId="57" xr:uid="{B9770801-1E54-4C3A-A652-908130316F30}"/>
    <cellStyle name="Normal 12" xfId="59" xr:uid="{B1C3D404-1229-4209-9255-D7411260C2AA}"/>
    <cellStyle name="Normal 13" xfId="60" xr:uid="{CAD6D474-C126-4CD0-A44D-1AB83F87A282}"/>
    <cellStyle name="Normal 14" xfId="31" xr:uid="{B2C9E2AC-B047-4697-86E4-19FE11D2D08C}"/>
    <cellStyle name="Normal 2" xfId="2" xr:uid="{6C730D96-E33E-40A1-9155-F8FA645C123E}"/>
    <cellStyle name="Normal 2 2" xfId="9" xr:uid="{E94F8840-C45C-4850-A168-0D8A44EBE71A}"/>
    <cellStyle name="Normal 2 2 2" xfId="40" xr:uid="{B965DBEF-F5DD-48A0-8109-23ADC8EB0874}"/>
    <cellStyle name="Normal 2 3" xfId="15" xr:uid="{9C488082-8AC1-418A-A8AE-51BB65F66248}"/>
    <cellStyle name="Normal 3" xfId="3" xr:uid="{510BBF58-07FF-4EE3-8E3F-57277F34D49F}"/>
    <cellStyle name="Normal 3 2" xfId="12" xr:uid="{BA79CC75-3EDF-4B1A-99EA-6B6172A85444}"/>
    <cellStyle name="Normal 3 3" xfId="17" xr:uid="{2A394273-A61C-462C-880B-FFC3AE0A003A}"/>
    <cellStyle name="Normal 3 4" xfId="33" xr:uid="{E0431827-D377-4CBF-B772-BF104714595F}"/>
    <cellStyle name="Normal 4" xfId="4" xr:uid="{0067BDF4-FA13-45C8-9874-1E0248680F05}"/>
    <cellStyle name="Normal 4 2" xfId="14" xr:uid="{9159D3C0-CAC0-4CC0-A2EF-8D1AC8EF880A}"/>
    <cellStyle name="Normal 4 3" xfId="35" xr:uid="{474B65BF-2FBB-41B3-B6C5-727E83B2A051}"/>
    <cellStyle name="Normal 5" xfId="5" xr:uid="{A664A041-3BDD-47D2-95E2-1C518B78A130}"/>
    <cellStyle name="Normal 5 2" xfId="18" xr:uid="{7B4C1D33-7376-49FE-97B6-00D914D1EF1A}"/>
    <cellStyle name="Normal 5 3" xfId="37" xr:uid="{5E97199A-CE2D-4666-B91B-5D98B911748C}"/>
    <cellStyle name="Normal 6" xfId="6" xr:uid="{BEDA68B6-44AB-4C6B-BE7E-2191860CF62B}"/>
    <cellStyle name="Normal 6 2" xfId="44" xr:uid="{593D3D65-1506-4DF8-967B-93B00B8AA735}"/>
    <cellStyle name="Normal 7" xfId="13" xr:uid="{9C981171-B9E2-4BC6-83B4-8CA2E70CA99B}"/>
    <cellStyle name="Normal 7 2" xfId="20" xr:uid="{591F40ED-7609-4622-8EC6-199B5ED5F0E9}"/>
    <cellStyle name="Normal 7 3" xfId="42" xr:uid="{A2589D11-E47B-4059-A790-3E9700F06F45}"/>
    <cellStyle name="Normal 8" xfId="22" xr:uid="{13F7DE79-73C0-45D2-B8BB-B8643957C38C}"/>
    <cellStyle name="Normal 8 2" xfId="43" xr:uid="{CB7242C0-EB2B-45D4-A7A5-FB95DF8C85F4}"/>
    <cellStyle name="Normal 9" xfId="47" xr:uid="{5DC5EF5E-F79A-459B-B8EE-4C6CAFF2572A}"/>
    <cellStyle name="Normal 9 2" xfId="51" xr:uid="{A5CD8BD1-7970-4819-B85E-4E034C3D9F2D}"/>
    <cellStyle name="Percent 16" xfId="58" xr:uid="{743645B8-7B36-4AE4-9708-A307F08B1A1D}"/>
    <cellStyle name="Percent 2" xfId="10" xr:uid="{AABF099A-F42B-4DFA-A4F9-960571287A1B}"/>
    <cellStyle name="Percent 2 2" xfId="36" xr:uid="{FE666F4E-E95F-476A-97DD-A980FD979E43}"/>
    <cellStyle name="Percent 3" xfId="8" xr:uid="{23ADBD6D-9E57-4FF0-AD45-06A8749F744B}"/>
    <cellStyle name="Percent 3 2" xfId="39" xr:uid="{7FE351EF-B99C-4920-A816-A016DEC6B699}"/>
    <cellStyle name="Percent 4" xfId="50" xr:uid="{5580B3EE-A086-41FC-9F4B-5D86BC6FFEE1}"/>
    <cellStyle name="Percent 4 2" xfId="56" xr:uid="{78A323B8-A244-4544-AA81-91103ABE2F62}"/>
    <cellStyle name="Percent 5" xfId="34" xr:uid="{5DE57A58-CB38-45E3-A8FF-5B5E5545A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A7E9-4978-4A0F-861D-EC07AFF5443C}">
  <sheetPr>
    <tabColor rgb="FF92D050"/>
  </sheetPr>
  <dimension ref="A1:J37"/>
  <sheetViews>
    <sheetView showGridLines="0" zoomScale="85" zoomScaleNormal="85" workbookViewId="0">
      <selection activeCell="A43" sqref="A43"/>
    </sheetView>
  </sheetViews>
  <sheetFormatPr defaultRowHeight="14.4" x14ac:dyDescent="0.3"/>
  <cols>
    <col min="1" max="1" width="43" customWidth="1"/>
    <col min="2" max="2" width="43" style="130" customWidth="1"/>
    <col min="3" max="3" width="10.109375" customWidth="1"/>
    <col min="4" max="4" width="10.6640625" customWidth="1"/>
    <col min="5" max="5" width="11.5546875" customWidth="1"/>
    <col min="6" max="6" width="10.88671875" customWidth="1"/>
    <col min="7" max="7" width="12.88671875" customWidth="1"/>
    <col min="8" max="8" width="12.44140625" customWidth="1"/>
  </cols>
  <sheetData>
    <row r="1" spans="1:10" s="139" customFormat="1" ht="44.25" customHeight="1" x14ac:dyDescent="0.3">
      <c r="A1" s="152" t="s">
        <v>0</v>
      </c>
      <c r="B1" s="152" t="s">
        <v>1</v>
      </c>
    </row>
    <row r="2" spans="1:10" ht="18" x14ac:dyDescent="0.3">
      <c r="A2" s="117" t="s">
        <v>2</v>
      </c>
      <c r="B2" s="117" t="s">
        <v>3</v>
      </c>
    </row>
    <row r="3" spans="1:10" ht="14.4" customHeight="1" x14ac:dyDescent="0.3">
      <c r="A3" s="121"/>
      <c r="B3" s="121"/>
      <c r="C3" s="121"/>
      <c r="D3" s="121" t="s">
        <v>4</v>
      </c>
      <c r="E3" s="121" t="s">
        <v>5</v>
      </c>
      <c r="F3" s="121" t="s">
        <v>6</v>
      </c>
      <c r="G3" s="121" t="s">
        <v>7</v>
      </c>
      <c r="H3" s="121" t="s">
        <v>8</v>
      </c>
      <c r="I3" s="136" t="s">
        <v>9</v>
      </c>
      <c r="J3" s="136" t="s">
        <v>9</v>
      </c>
    </row>
    <row r="4" spans="1:10" x14ac:dyDescent="0.3">
      <c r="A4" s="121"/>
      <c r="B4" s="121"/>
      <c r="C4" s="121"/>
      <c r="D4" s="133">
        <v>43190</v>
      </c>
      <c r="E4" s="133">
        <v>43555</v>
      </c>
      <c r="F4" s="133" t="s">
        <v>10</v>
      </c>
      <c r="G4" s="133">
        <v>44286</v>
      </c>
      <c r="H4" s="133">
        <v>44651</v>
      </c>
      <c r="I4" s="136"/>
      <c r="J4" s="136" t="s">
        <v>11</v>
      </c>
    </row>
    <row r="5" spans="1:10" x14ac:dyDescent="0.3">
      <c r="A5" s="128" t="s">
        <v>12</v>
      </c>
      <c r="B5" s="128" t="s">
        <v>13</v>
      </c>
      <c r="C5" s="128" t="s">
        <v>14</v>
      </c>
      <c r="D5" s="221">
        <v>8.2152379999999994</v>
      </c>
      <c r="E5" s="221">
        <v>7.1214649999999997</v>
      </c>
      <c r="F5" s="222">
        <v>8.2880500000000001</v>
      </c>
      <c r="G5" s="222">
        <v>12.181984999999999</v>
      </c>
      <c r="H5" s="223">
        <v>10.883177999999999</v>
      </c>
      <c r="I5" s="224">
        <v>-1.298807</v>
      </c>
      <c r="J5" s="225">
        <v>-0.10661702505790316</v>
      </c>
    </row>
    <row r="6" spans="1:10" ht="43.2" x14ac:dyDescent="0.3">
      <c r="A6" s="149" t="s">
        <v>15</v>
      </c>
      <c r="B6" s="149" t="s">
        <v>16</v>
      </c>
      <c r="C6" s="149" t="s">
        <v>14</v>
      </c>
      <c r="D6" s="226">
        <v>3.8949798420000001</v>
      </c>
      <c r="E6" s="226">
        <v>3.6671777480000007</v>
      </c>
      <c r="F6" s="227">
        <v>7.8380464440000006</v>
      </c>
      <c r="G6" s="227">
        <v>5.6342888029999996</v>
      </c>
      <c r="H6" s="228">
        <v>7.6396643690000001</v>
      </c>
      <c r="I6" s="229">
        <v>2.0053755660000006</v>
      </c>
      <c r="J6" s="230">
        <v>0.35592346010595532</v>
      </c>
    </row>
    <row r="7" spans="1:10" x14ac:dyDescent="0.3">
      <c r="A7" s="149" t="s">
        <v>17</v>
      </c>
      <c r="B7" s="149" t="s">
        <v>18</v>
      </c>
      <c r="C7" s="149" t="s">
        <v>14</v>
      </c>
      <c r="D7" s="226">
        <v>6.2489999999999997</v>
      </c>
      <c r="E7" s="226">
        <v>5.1028630000000001</v>
      </c>
      <c r="F7" s="227">
        <v>3.7252480000000001</v>
      </c>
      <c r="G7" s="227">
        <v>5.2794439999999998</v>
      </c>
      <c r="H7" s="228">
        <v>3.6198419999999998</v>
      </c>
      <c r="I7" s="229">
        <v>-1.659602</v>
      </c>
      <c r="J7" s="230">
        <v>-0.31435166278873306</v>
      </c>
    </row>
    <row r="8" spans="1:10" ht="28.8" x14ac:dyDescent="0.3">
      <c r="A8" s="284" t="s">
        <v>19</v>
      </c>
      <c r="B8" s="285" t="s">
        <v>20</v>
      </c>
      <c r="C8" s="285" t="s">
        <v>14</v>
      </c>
      <c r="D8" s="231">
        <v>7.9114639999999996</v>
      </c>
      <c r="E8" s="231">
        <v>6.3587490000000004</v>
      </c>
      <c r="F8" s="232">
        <v>7.0919160000000003</v>
      </c>
      <c r="G8" s="232">
        <v>11.545712999999999</v>
      </c>
      <c r="H8" s="233">
        <v>6.7834279999999998</v>
      </c>
      <c r="I8" s="339">
        <v>-4.7622849999999994</v>
      </c>
      <c r="J8" s="234">
        <v>-0.41247214442278268</v>
      </c>
    </row>
    <row r="9" spans="1:10" x14ac:dyDescent="0.3">
      <c r="A9" s="128" t="s">
        <v>21</v>
      </c>
      <c r="B9" s="128" t="s">
        <v>22</v>
      </c>
      <c r="C9" s="131" t="s">
        <v>23</v>
      </c>
      <c r="D9" s="235">
        <v>20362.427530000001</v>
      </c>
      <c r="E9" s="235">
        <v>16864.509400000003</v>
      </c>
      <c r="F9" s="235">
        <v>16307.45385</v>
      </c>
      <c r="G9" s="235">
        <v>18674.940999999999</v>
      </c>
      <c r="H9" s="236">
        <v>15779.778059999997</v>
      </c>
      <c r="I9" s="338">
        <v>-2895.162940000002</v>
      </c>
      <c r="J9" s="225">
        <v>-0.15502929513940644</v>
      </c>
    </row>
    <row r="10" spans="1:10" x14ac:dyDescent="0.3">
      <c r="A10" s="149" t="s">
        <v>24</v>
      </c>
      <c r="B10" s="149" t="s">
        <v>24</v>
      </c>
      <c r="C10" s="150" t="s">
        <v>23</v>
      </c>
      <c r="D10" s="237">
        <v>13267.35284</v>
      </c>
      <c r="E10" s="237">
        <v>10383.966409999979</v>
      </c>
      <c r="F10" s="238">
        <v>9324</v>
      </c>
      <c r="G10" s="239">
        <v>13231.818159999995</v>
      </c>
      <c r="H10" s="240">
        <v>9978.3060399999958</v>
      </c>
      <c r="I10" s="241">
        <v>-3253.5121199999994</v>
      </c>
      <c r="J10" s="230">
        <v>-0.24588549212650312</v>
      </c>
    </row>
    <row r="11" spans="1:10" x14ac:dyDescent="0.3">
      <c r="A11" s="149" t="s">
        <v>25</v>
      </c>
      <c r="B11" s="149" t="s">
        <v>26</v>
      </c>
      <c r="C11" s="150" t="s">
        <v>23</v>
      </c>
      <c r="D11" s="237">
        <v>9091.4268999999986</v>
      </c>
      <c r="E11" s="237">
        <v>6337.49088999997</v>
      </c>
      <c r="F11" s="238">
        <v>5096</v>
      </c>
      <c r="G11" s="239">
        <v>8796.3424899999955</v>
      </c>
      <c r="H11" s="240">
        <v>5433.5345599999946</v>
      </c>
      <c r="I11" s="241">
        <v>-3362.8079300000009</v>
      </c>
      <c r="J11" s="230">
        <v>-0.38229615704742781</v>
      </c>
    </row>
    <row r="12" spans="1:10" x14ac:dyDescent="0.3">
      <c r="A12" s="149" t="s">
        <v>27</v>
      </c>
      <c r="B12" s="149" t="s">
        <v>28</v>
      </c>
      <c r="C12" s="150" t="s">
        <v>23</v>
      </c>
      <c r="D12" s="237">
        <v>367605.45267999999</v>
      </c>
      <c r="E12" s="237">
        <v>360434.53769000003</v>
      </c>
      <c r="F12" s="238">
        <v>362574</v>
      </c>
      <c r="G12" s="239">
        <v>484213.80551999999</v>
      </c>
      <c r="H12" s="240">
        <v>449741.12109000015</v>
      </c>
      <c r="I12" s="241">
        <v>-34472.684429999848</v>
      </c>
      <c r="J12" s="230">
        <v>-7.1193105270882184E-2</v>
      </c>
    </row>
    <row r="13" spans="1:10" x14ac:dyDescent="0.3">
      <c r="A13" s="149" t="s">
        <v>29</v>
      </c>
      <c r="B13" s="149" t="s">
        <v>30</v>
      </c>
      <c r="C13" s="150" t="s">
        <v>23</v>
      </c>
      <c r="D13" s="237">
        <v>836.18853000000001</v>
      </c>
      <c r="E13" s="237">
        <v>962.78360999999995</v>
      </c>
      <c r="F13" s="238">
        <v>1791.4711100000002</v>
      </c>
      <c r="G13" s="239">
        <v>3911.1354800000004</v>
      </c>
      <c r="H13" s="240">
        <v>3134.4439499999999</v>
      </c>
      <c r="I13" s="241">
        <v>-776.69153000000051</v>
      </c>
      <c r="J13" s="242">
        <v>-0.19858466523895524</v>
      </c>
    </row>
    <row r="14" spans="1:10" x14ac:dyDescent="0.3">
      <c r="A14" s="129" t="s">
        <v>31</v>
      </c>
      <c r="B14" s="129" t="s">
        <v>32</v>
      </c>
      <c r="C14" s="132" t="s">
        <v>23</v>
      </c>
      <c r="D14" s="243">
        <v>4126.1256400000002</v>
      </c>
      <c r="E14" s="244">
        <v>4004.5452999999998</v>
      </c>
      <c r="F14" s="245">
        <v>4189</v>
      </c>
      <c r="G14" s="246">
        <v>4391.0622300000005</v>
      </c>
      <c r="H14" s="247">
        <v>4449.4805099999994</v>
      </c>
      <c r="I14" s="248">
        <v>58.418279999998958</v>
      </c>
      <c r="J14" s="234">
        <v>1.3303906194014337E-2</v>
      </c>
    </row>
    <row r="15" spans="1:10" x14ac:dyDescent="0.3">
      <c r="A15" s="128" t="s">
        <v>33</v>
      </c>
      <c r="B15" s="128" t="s">
        <v>34</v>
      </c>
      <c r="C15" s="128" t="s">
        <v>11</v>
      </c>
      <c r="D15" s="249">
        <v>0.65156046942110335</v>
      </c>
      <c r="E15" s="250">
        <v>0.61572893487194935</v>
      </c>
      <c r="F15" s="250">
        <v>0.57176307753279343</v>
      </c>
      <c r="G15" s="251">
        <v>0.70853333137705743</v>
      </c>
      <c r="H15" s="252">
        <v>0.63234767954651439</v>
      </c>
      <c r="I15" s="253">
        <v>-7.6185651830543044E-2</v>
      </c>
      <c r="J15" s="225">
        <v>-0.10752585440472329</v>
      </c>
    </row>
    <row r="16" spans="1:10" x14ac:dyDescent="0.3">
      <c r="A16" s="149" t="s">
        <v>35</v>
      </c>
      <c r="B16" s="149" t="s">
        <v>36</v>
      </c>
      <c r="C16" s="149" t="s">
        <v>11</v>
      </c>
      <c r="D16" s="254">
        <v>0.44648050369267528</v>
      </c>
      <c r="E16" s="254">
        <v>0.37578863041221755</v>
      </c>
      <c r="F16" s="254">
        <v>0.31249513546837354</v>
      </c>
      <c r="G16" s="255">
        <v>0.47102384366301325</v>
      </c>
      <c r="H16" s="256">
        <v>0.34433529669047802</v>
      </c>
      <c r="I16" s="257">
        <v>-0.12668854697253523</v>
      </c>
      <c r="J16" s="230">
        <v>-0.26896419083016232</v>
      </c>
    </row>
    <row r="17" spans="1:10" x14ac:dyDescent="0.3">
      <c r="A17" s="149" t="s">
        <v>37</v>
      </c>
      <c r="B17" s="149" t="s">
        <v>38</v>
      </c>
      <c r="C17" s="149" t="s">
        <v>11</v>
      </c>
      <c r="D17" s="258">
        <v>2.8400000000000002E-2</v>
      </c>
      <c r="E17" s="258">
        <v>2.0188994329372979E-2</v>
      </c>
      <c r="F17" s="258">
        <v>1.5972735423270289E-2</v>
      </c>
      <c r="G17" s="259">
        <v>2.1411573341086371E-2</v>
      </c>
      <c r="H17" s="260">
        <v>1.6160106098338397E-2</v>
      </c>
      <c r="I17" s="261">
        <v>-5.2514672427479737E-3</v>
      </c>
      <c r="J17" s="262">
        <v>-0.245263024771328</v>
      </c>
    </row>
    <row r="18" spans="1:10" x14ac:dyDescent="0.3">
      <c r="A18" s="149" t="s">
        <v>39</v>
      </c>
      <c r="B18" s="149" t="s">
        <v>40</v>
      </c>
      <c r="C18" s="149" t="s">
        <v>11</v>
      </c>
      <c r="D18" s="254">
        <v>0.86915819991421783</v>
      </c>
      <c r="E18" s="254">
        <v>0.87700867587742848</v>
      </c>
      <c r="F18" s="254">
        <v>0.88483206074946108</v>
      </c>
      <c r="G18" s="255">
        <v>0.85384804525374336</v>
      </c>
      <c r="H18" s="256">
        <v>0.75114327807351466</v>
      </c>
      <c r="I18" s="257">
        <v>-0.1027047671802287</v>
      </c>
      <c r="J18" s="230">
        <v>-0.12028459601345964</v>
      </c>
    </row>
    <row r="19" spans="1:10" x14ac:dyDescent="0.3">
      <c r="A19" s="149" t="s">
        <v>41</v>
      </c>
      <c r="B19" s="149" t="s">
        <v>42</v>
      </c>
      <c r="C19" s="149" t="s">
        <v>43</v>
      </c>
      <c r="D19" s="263">
        <v>0.31763608981541441</v>
      </c>
      <c r="E19" s="263">
        <v>1.007006218956779</v>
      </c>
      <c r="F19" s="263">
        <v>0.52250512412037731</v>
      </c>
      <c r="G19" s="264">
        <v>0.44877793547419065</v>
      </c>
      <c r="H19" s="265">
        <v>2.855175636094073</v>
      </c>
      <c r="I19" s="266">
        <v>2.4063977006198822</v>
      </c>
      <c r="J19" s="230">
        <v>5.3621123286224375</v>
      </c>
    </row>
    <row r="20" spans="1:10" x14ac:dyDescent="0.3">
      <c r="A20" s="128" t="s">
        <v>44</v>
      </c>
      <c r="B20" s="128" t="s">
        <v>45</v>
      </c>
      <c r="C20" s="128" t="s">
        <v>43</v>
      </c>
      <c r="D20" s="267">
        <v>7.4427557065646388</v>
      </c>
      <c r="E20" s="268">
        <v>7.0922078695666446</v>
      </c>
      <c r="F20" s="268">
        <v>9.120601466018087</v>
      </c>
      <c r="G20" s="268">
        <v>8.93</v>
      </c>
      <c r="H20" s="317">
        <v>2.6943301058291858</v>
      </c>
      <c r="I20" s="269">
        <v>-6.2356698941708135</v>
      </c>
      <c r="J20" s="225">
        <v>-0.69828330281868012</v>
      </c>
    </row>
    <row r="21" spans="1:10" ht="15" thickBot="1" x14ac:dyDescent="0.35">
      <c r="A21" s="318" t="s">
        <v>46</v>
      </c>
      <c r="B21" s="318" t="s">
        <v>47</v>
      </c>
      <c r="C21" s="319" t="s">
        <v>48</v>
      </c>
      <c r="D21" s="320">
        <v>329</v>
      </c>
      <c r="E21" s="320">
        <v>327</v>
      </c>
      <c r="F21" s="321">
        <v>330</v>
      </c>
      <c r="G21" s="321">
        <v>335</v>
      </c>
      <c r="H21" s="270">
        <v>353</v>
      </c>
      <c r="I21" s="322">
        <v>5</v>
      </c>
      <c r="J21" s="271">
        <v>1.5151515151515138E-2</v>
      </c>
    </row>
    <row r="22" spans="1:10" ht="15" thickTop="1" x14ac:dyDescent="0.3">
      <c r="A22" s="214"/>
      <c r="B22" s="214"/>
      <c r="C22" s="215"/>
      <c r="D22" s="216"/>
      <c r="E22" s="216"/>
      <c r="F22" s="217"/>
      <c r="G22" s="217"/>
      <c r="H22" s="218"/>
      <c r="I22" s="219"/>
      <c r="J22" s="220"/>
    </row>
    <row r="23" spans="1:10" x14ac:dyDescent="0.3">
      <c r="A23" s="194"/>
      <c r="B23" s="134"/>
      <c r="C23" s="135"/>
    </row>
    <row r="24" spans="1:10" x14ac:dyDescent="0.3">
      <c r="A24" s="134" t="s">
        <v>49</v>
      </c>
      <c r="B24" s="134" t="s">
        <v>50</v>
      </c>
      <c r="C24" s="135"/>
    </row>
    <row r="25" spans="1:10" x14ac:dyDescent="0.3">
      <c r="A25" s="134" t="s">
        <v>51</v>
      </c>
      <c r="B25" s="134" t="s">
        <v>52</v>
      </c>
      <c r="C25" s="135" t="s">
        <v>53</v>
      </c>
    </row>
    <row r="26" spans="1:10" x14ac:dyDescent="0.3">
      <c r="A26" s="134" t="s">
        <v>54</v>
      </c>
      <c r="B26" s="134" t="s">
        <v>55</v>
      </c>
      <c r="C26" s="135" t="s">
        <v>56</v>
      </c>
    </row>
    <row r="27" spans="1:10" x14ac:dyDescent="0.3">
      <c r="A27" s="134" t="s">
        <v>57</v>
      </c>
      <c r="B27" s="134" t="s">
        <v>58</v>
      </c>
      <c r="C27" s="135" t="s">
        <v>59</v>
      </c>
    </row>
    <row r="29" spans="1:10" ht="18" x14ac:dyDescent="0.3">
      <c r="A29" s="117" t="s">
        <v>60</v>
      </c>
      <c r="B29" s="117" t="s">
        <v>61</v>
      </c>
    </row>
    <row r="30" spans="1:10" ht="26.25" customHeight="1" x14ac:dyDescent="0.3">
      <c r="A30" s="120"/>
      <c r="B30" s="120"/>
      <c r="C30" s="120" t="s">
        <v>62</v>
      </c>
      <c r="D30" s="120" t="s">
        <v>63</v>
      </c>
      <c r="E30" s="136" t="s">
        <v>9</v>
      </c>
      <c r="F30" s="136" t="s">
        <v>64</v>
      </c>
    </row>
    <row r="31" spans="1:10" x14ac:dyDescent="0.3">
      <c r="A31" s="137"/>
      <c r="B31" s="140"/>
      <c r="C31" s="141" t="s">
        <v>65</v>
      </c>
      <c r="D31" s="141" t="s">
        <v>66</v>
      </c>
      <c r="E31" s="142"/>
      <c r="F31" s="142"/>
    </row>
    <row r="32" spans="1:10" s="138" customFormat="1" x14ac:dyDescent="0.3">
      <c r="A32" s="143" t="s">
        <v>67</v>
      </c>
      <c r="B32" s="144" t="s">
        <v>22</v>
      </c>
      <c r="C32" s="323">
        <v>15779.778059999997</v>
      </c>
      <c r="D32" s="323">
        <v>18674.940999999999</v>
      </c>
      <c r="E32" s="326">
        <v>-2895.162940000002</v>
      </c>
      <c r="F32" s="272">
        <v>-0.15502929513940644</v>
      </c>
    </row>
    <row r="33" spans="1:6" x14ac:dyDescent="0.3">
      <c r="A33" s="145" t="s">
        <v>68</v>
      </c>
      <c r="B33" s="146" t="s">
        <v>24</v>
      </c>
      <c r="C33" s="324">
        <v>9978.3060399999958</v>
      </c>
      <c r="D33" s="324">
        <v>13231.818159999995</v>
      </c>
      <c r="E33" s="327">
        <v>-3253.5121199999994</v>
      </c>
      <c r="F33" s="325">
        <v>-0.2458854921265031</v>
      </c>
    </row>
    <row r="34" spans="1:6" s="138" customFormat="1" x14ac:dyDescent="0.3">
      <c r="A34" s="143" t="s">
        <v>69</v>
      </c>
      <c r="B34" s="144" t="s">
        <v>26</v>
      </c>
      <c r="C34" s="323">
        <v>5433.5345599999946</v>
      </c>
      <c r="D34" s="323">
        <v>8796.3424899999955</v>
      </c>
      <c r="E34" s="326">
        <v>-3362.8079300000009</v>
      </c>
      <c r="F34" s="272">
        <v>-0.38229615704742786</v>
      </c>
    </row>
    <row r="35" spans="1:6" x14ac:dyDescent="0.3">
      <c r="A35" s="145" t="s">
        <v>70</v>
      </c>
      <c r="B35" s="146" t="s">
        <v>71</v>
      </c>
      <c r="C35" s="324">
        <v>449741.12109000015</v>
      </c>
      <c r="D35" s="324">
        <v>484213.80551999999</v>
      </c>
      <c r="E35" s="327">
        <v>-34472.684429999848</v>
      </c>
      <c r="F35" s="325">
        <v>-7.1193105270882212E-2</v>
      </c>
    </row>
    <row r="36" spans="1:6" ht="15" thickBot="1" x14ac:dyDescent="0.35">
      <c r="A36" s="147" t="s">
        <v>29</v>
      </c>
      <c r="B36" s="148" t="s">
        <v>30</v>
      </c>
      <c r="C36" s="328">
        <v>3134.4439499999999</v>
      </c>
      <c r="D36" s="328">
        <v>3911.1354800000004</v>
      </c>
      <c r="E36" s="340">
        <v>-776.69153000000051</v>
      </c>
      <c r="F36" s="329">
        <v>-0.19858466523895521</v>
      </c>
    </row>
    <row r="37" spans="1:6" ht="15" thickTop="1" x14ac:dyDescent="0.3"/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A51D-5E9D-4017-B5FE-8D9026A2867F}">
  <sheetPr>
    <tabColor rgb="FF92D050"/>
  </sheetPr>
  <dimension ref="A1:E26"/>
  <sheetViews>
    <sheetView showGridLines="0" zoomScaleNormal="100" workbookViewId="0">
      <selection activeCell="B15" sqref="B15"/>
    </sheetView>
  </sheetViews>
  <sheetFormatPr defaultColWidth="8.88671875" defaultRowHeight="14.4" x14ac:dyDescent="0.3"/>
  <cols>
    <col min="1" max="1" width="43.109375" style="100" customWidth="1"/>
    <col min="2" max="2" width="43" style="100" customWidth="1"/>
    <col min="3" max="3" width="10.5546875" style="100" customWidth="1"/>
    <col min="4" max="4" width="15.88671875" style="100" customWidth="1"/>
    <col min="5" max="5" width="16.44140625" style="100" customWidth="1"/>
    <col min="6" max="16384" width="8.88671875" style="100"/>
  </cols>
  <sheetData>
    <row r="1" spans="1:5" s="139" customFormat="1" ht="60.6" customHeight="1" x14ac:dyDescent="0.3">
      <c r="A1" s="152" t="s">
        <v>0</v>
      </c>
      <c r="B1" s="152" t="s">
        <v>1</v>
      </c>
    </row>
    <row r="2" spans="1:5" ht="18" x14ac:dyDescent="0.3">
      <c r="A2" s="118" t="s">
        <v>72</v>
      </c>
      <c r="B2" s="118" t="s">
        <v>73</v>
      </c>
      <c r="C2" s="118"/>
    </row>
    <row r="3" spans="1:5" ht="28.8" x14ac:dyDescent="0.3">
      <c r="A3" s="119" t="s">
        <v>74</v>
      </c>
      <c r="B3" s="120"/>
      <c r="C3" s="121" t="s">
        <v>75</v>
      </c>
      <c r="D3" s="120" t="s">
        <v>76</v>
      </c>
      <c r="E3" s="7" t="s">
        <v>77</v>
      </c>
    </row>
    <row r="4" spans="1:5" x14ac:dyDescent="0.3">
      <c r="A4" s="101"/>
      <c r="B4" s="102"/>
      <c r="C4" s="122"/>
      <c r="D4" s="123" t="s">
        <v>78</v>
      </c>
      <c r="E4" s="123" t="s">
        <v>78</v>
      </c>
    </row>
    <row r="5" spans="1:5" x14ac:dyDescent="0.3">
      <c r="A5" s="103" t="s">
        <v>79</v>
      </c>
      <c r="B5" s="2" t="s">
        <v>80</v>
      </c>
      <c r="C5" s="332">
        <v>5</v>
      </c>
      <c r="D5" s="199">
        <v>15779778</v>
      </c>
      <c r="E5" s="199">
        <v>18674941</v>
      </c>
    </row>
    <row r="6" spans="1:5" x14ac:dyDescent="0.3">
      <c r="A6" s="104" t="s">
        <v>81</v>
      </c>
      <c r="B6" s="94" t="s">
        <v>82</v>
      </c>
      <c r="C6" s="330">
        <v>6</v>
      </c>
      <c r="D6" s="199">
        <v>171974</v>
      </c>
      <c r="E6" s="316">
        <v>95540</v>
      </c>
    </row>
    <row r="7" spans="1:5" x14ac:dyDescent="0.3">
      <c r="A7" s="104" t="s">
        <v>83</v>
      </c>
      <c r="B7" s="94" t="s">
        <v>84</v>
      </c>
      <c r="C7" s="330">
        <v>7</v>
      </c>
      <c r="D7" s="199">
        <v>-2222403</v>
      </c>
      <c r="E7" s="316">
        <v>-1730493</v>
      </c>
    </row>
    <row r="8" spans="1:5" x14ac:dyDescent="0.3">
      <c r="A8" s="104" t="s">
        <v>85</v>
      </c>
      <c r="B8" s="94" t="s">
        <v>86</v>
      </c>
      <c r="C8" s="330">
        <v>8</v>
      </c>
      <c r="D8" s="199">
        <v>-3262905</v>
      </c>
      <c r="E8" s="199">
        <v>-2926883</v>
      </c>
    </row>
    <row r="9" spans="1:5" x14ac:dyDescent="0.3">
      <c r="A9" s="104" t="s">
        <v>87</v>
      </c>
      <c r="B9" s="94" t="s">
        <v>88</v>
      </c>
      <c r="C9" s="330">
        <v>9</v>
      </c>
      <c r="D9" s="199">
        <v>-488138</v>
      </c>
      <c r="E9" s="199">
        <v>-881287</v>
      </c>
    </row>
    <row r="10" spans="1:5" ht="28.8" x14ac:dyDescent="0.3">
      <c r="A10" s="104" t="s">
        <v>89</v>
      </c>
      <c r="B10" s="94" t="s">
        <v>90</v>
      </c>
      <c r="C10" s="330" t="s">
        <v>91</v>
      </c>
      <c r="D10" s="199">
        <v>-4449481</v>
      </c>
      <c r="E10" s="199">
        <v>-4391062</v>
      </c>
    </row>
    <row r="11" spans="1:5" x14ac:dyDescent="0.3">
      <c r="A11" s="105" t="s">
        <v>92</v>
      </c>
      <c r="B11" s="3" t="s">
        <v>93</v>
      </c>
      <c r="C11" s="106"/>
      <c r="D11" s="198">
        <f>SUM(D5:D10)</f>
        <v>5528825</v>
      </c>
      <c r="E11" s="198">
        <f>SUM(E5:E10)</f>
        <v>8840756</v>
      </c>
    </row>
    <row r="12" spans="1:5" x14ac:dyDescent="0.3">
      <c r="A12" s="104" t="s">
        <v>94</v>
      </c>
      <c r="B12" s="94" t="s">
        <v>95</v>
      </c>
      <c r="C12" s="330">
        <v>10</v>
      </c>
      <c r="D12" s="199">
        <v>-95290</v>
      </c>
      <c r="E12" s="199">
        <v>-44414</v>
      </c>
    </row>
    <row r="13" spans="1:5" x14ac:dyDescent="0.3">
      <c r="A13" s="105" t="s">
        <v>96</v>
      </c>
      <c r="B13" s="3" t="s">
        <v>97</v>
      </c>
      <c r="C13" s="107"/>
      <c r="D13" s="197">
        <f>D11+D12</f>
        <v>5433535</v>
      </c>
      <c r="E13" s="197">
        <f>E11+E12</f>
        <v>8796342</v>
      </c>
    </row>
    <row r="14" spans="1:5" x14ac:dyDescent="0.3">
      <c r="A14" s="108" t="s">
        <v>98</v>
      </c>
      <c r="B14" s="4" t="s">
        <v>99</v>
      </c>
      <c r="C14" s="330"/>
      <c r="D14" s="199">
        <v>0</v>
      </c>
      <c r="E14" s="199">
        <v>0</v>
      </c>
    </row>
    <row r="15" spans="1:5" ht="15" thickBot="1" x14ac:dyDescent="0.35">
      <c r="A15" s="124" t="s">
        <v>100</v>
      </c>
      <c r="B15" s="109" t="s">
        <v>101</v>
      </c>
      <c r="C15" s="110"/>
      <c r="D15" s="196">
        <f>D13+D14</f>
        <v>5433535</v>
      </c>
      <c r="E15" s="196">
        <f>E13+E14</f>
        <v>8796342</v>
      </c>
    </row>
    <row r="16" spans="1:5" ht="15" thickTop="1" x14ac:dyDescent="0.3"/>
    <row r="17" spans="1:5" ht="36" x14ac:dyDescent="0.3">
      <c r="A17" s="117" t="s">
        <v>102</v>
      </c>
      <c r="B17" s="117" t="s">
        <v>103</v>
      </c>
    </row>
    <row r="18" spans="1:5" ht="28.8" x14ac:dyDescent="0.3">
      <c r="A18" s="7"/>
      <c r="B18" s="19"/>
      <c r="C18" s="8" t="s">
        <v>104</v>
      </c>
      <c r="D18" s="120" t="str">
        <f>D3</f>
        <v>01.01.2022.-31.03.2022.</v>
      </c>
      <c r="E18" s="120" t="str">
        <f>E3</f>
        <v xml:space="preserve">01.01.2021.-31.03.2021. </v>
      </c>
    </row>
    <row r="19" spans="1:5" x14ac:dyDescent="0.3">
      <c r="A19" s="10"/>
      <c r="B19" s="10"/>
      <c r="C19" s="26"/>
      <c r="D19" s="155" t="s">
        <v>105</v>
      </c>
      <c r="E19" s="155" t="s">
        <v>106</v>
      </c>
    </row>
    <row r="20" spans="1:5" x14ac:dyDescent="0.3">
      <c r="A20" s="14" t="s">
        <v>107</v>
      </c>
      <c r="B20" s="24" t="s">
        <v>101</v>
      </c>
      <c r="C20" s="23"/>
      <c r="D20" s="200">
        <f>D15</f>
        <v>5433535</v>
      </c>
      <c r="E20" s="200">
        <f>E15</f>
        <v>8796342</v>
      </c>
    </row>
    <row r="21" spans="1:5" x14ac:dyDescent="0.3">
      <c r="A21" s="15" t="s">
        <v>108</v>
      </c>
      <c r="B21" s="11" t="s">
        <v>109</v>
      </c>
      <c r="C21" s="22"/>
      <c r="D21" s="157"/>
      <c r="E21" s="156"/>
    </row>
    <row r="22" spans="1:5" x14ac:dyDescent="0.3">
      <c r="A22" s="16" t="s">
        <v>110</v>
      </c>
      <c r="B22" s="25" t="s">
        <v>111</v>
      </c>
      <c r="C22" s="22"/>
      <c r="D22" s="157" t="s">
        <v>112</v>
      </c>
      <c r="E22" s="202">
        <v>0</v>
      </c>
    </row>
    <row r="23" spans="1:5" ht="28.8" x14ac:dyDescent="0.3">
      <c r="A23" s="17" t="s">
        <v>113</v>
      </c>
      <c r="B23" s="94" t="s">
        <v>114</v>
      </c>
      <c r="C23" s="20"/>
      <c r="D23" s="163">
        <v>0</v>
      </c>
      <c r="E23" s="163">
        <v>0</v>
      </c>
    </row>
    <row r="24" spans="1:5" ht="43.2" x14ac:dyDescent="0.3">
      <c r="A24" s="289" t="s">
        <v>115</v>
      </c>
      <c r="B24" s="29" t="s">
        <v>116</v>
      </c>
      <c r="C24" s="273"/>
      <c r="D24" s="168">
        <v>0</v>
      </c>
      <c r="E24" s="163">
        <v>0</v>
      </c>
    </row>
    <row r="25" spans="1:5" ht="15" thickBot="1" x14ac:dyDescent="0.35">
      <c r="A25" s="18" t="s">
        <v>117</v>
      </c>
      <c r="B25" s="5" t="s">
        <v>118</v>
      </c>
      <c r="C25" s="21"/>
      <c r="D25" s="201">
        <f>D20</f>
        <v>5433535</v>
      </c>
      <c r="E25" s="201">
        <f>E20</f>
        <v>8796342</v>
      </c>
    </row>
    <row r="26" spans="1:5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7DE-4492-4DE8-A7B7-2881BDCD4C3F}">
  <sheetPr>
    <tabColor rgb="FF92D050"/>
  </sheetPr>
  <dimension ref="A1:E46"/>
  <sheetViews>
    <sheetView showGridLines="0" zoomScale="85" zoomScaleNormal="85" workbookViewId="0"/>
  </sheetViews>
  <sheetFormatPr defaultRowHeight="14.4" x14ac:dyDescent="0.3"/>
  <cols>
    <col min="1" max="1" width="46.33203125" bestFit="1" customWidth="1"/>
    <col min="2" max="2" width="43" customWidth="1"/>
    <col min="3" max="3" width="10.44140625" customWidth="1"/>
    <col min="4" max="4" width="16" customWidth="1"/>
    <col min="5" max="5" width="15.109375" customWidth="1"/>
  </cols>
  <sheetData>
    <row r="1" spans="1:5" s="139" customFormat="1" ht="60.6" customHeight="1" x14ac:dyDescent="0.3">
      <c r="A1" s="152" t="s">
        <v>0</v>
      </c>
      <c r="B1" s="152" t="s">
        <v>1</v>
      </c>
    </row>
    <row r="2" spans="1:5" ht="18" x14ac:dyDescent="0.3">
      <c r="A2" s="6" t="s">
        <v>119</v>
      </c>
      <c r="B2" s="6" t="s">
        <v>120</v>
      </c>
    </row>
    <row r="3" spans="1:5" ht="28.8" x14ac:dyDescent="0.3">
      <c r="A3" s="28"/>
      <c r="B3" s="28"/>
      <c r="C3" s="8" t="s">
        <v>104</v>
      </c>
      <c r="D3" s="154" t="s">
        <v>121</v>
      </c>
      <c r="E3" s="154" t="s">
        <v>122</v>
      </c>
    </row>
    <row r="4" spans="1:5" x14ac:dyDescent="0.3">
      <c r="A4" s="29" t="s">
        <v>123</v>
      </c>
      <c r="B4" s="41" t="s">
        <v>124</v>
      </c>
      <c r="C4" s="31"/>
      <c r="D4" s="32" t="s">
        <v>105</v>
      </c>
      <c r="E4" s="32" t="s">
        <v>105</v>
      </c>
    </row>
    <row r="5" spans="1:5" x14ac:dyDescent="0.3">
      <c r="A5" s="33" t="s">
        <v>125</v>
      </c>
      <c r="B5" s="33" t="s">
        <v>126</v>
      </c>
      <c r="C5" s="34"/>
      <c r="D5" s="155"/>
      <c r="E5" s="155"/>
    </row>
    <row r="6" spans="1:5" x14ac:dyDescent="0.3">
      <c r="A6" s="94" t="s">
        <v>127</v>
      </c>
      <c r="B6" s="94" t="s">
        <v>128</v>
      </c>
      <c r="C6" s="333">
        <v>11</v>
      </c>
      <c r="D6" s="158">
        <v>2101833</v>
      </c>
      <c r="E6" s="158">
        <v>2041249</v>
      </c>
    </row>
    <row r="7" spans="1:5" x14ac:dyDescent="0.3">
      <c r="A7" s="100" t="s">
        <v>129</v>
      </c>
      <c r="B7" s="100" t="s">
        <v>130</v>
      </c>
      <c r="C7" s="334"/>
      <c r="D7" s="1">
        <v>6720</v>
      </c>
      <c r="E7" s="1">
        <v>6720</v>
      </c>
    </row>
    <row r="8" spans="1:5" x14ac:dyDescent="0.3">
      <c r="A8" s="94" t="s">
        <v>131</v>
      </c>
      <c r="B8" s="94" t="s">
        <v>132</v>
      </c>
      <c r="C8" s="335">
        <v>12</v>
      </c>
      <c r="D8" s="1">
        <v>429294459</v>
      </c>
      <c r="E8" s="1">
        <v>430671322</v>
      </c>
    </row>
    <row r="9" spans="1:5" x14ac:dyDescent="0.3">
      <c r="A9" s="100" t="s">
        <v>133</v>
      </c>
      <c r="B9" s="100" t="s">
        <v>134</v>
      </c>
      <c r="C9" s="335"/>
      <c r="D9" s="1">
        <v>2387459</v>
      </c>
      <c r="E9" s="1">
        <v>2332465</v>
      </c>
    </row>
    <row r="10" spans="1:5" x14ac:dyDescent="0.3">
      <c r="A10" s="94" t="s">
        <v>135</v>
      </c>
      <c r="B10" t="s">
        <v>136</v>
      </c>
      <c r="C10" s="335">
        <v>13</v>
      </c>
      <c r="D10" s="1">
        <v>1083455</v>
      </c>
      <c r="E10" s="1">
        <v>1108651</v>
      </c>
    </row>
    <row r="11" spans="1:5" x14ac:dyDescent="0.3">
      <c r="A11" s="94" t="s">
        <v>137</v>
      </c>
      <c r="B11" s="94" t="s">
        <v>138</v>
      </c>
      <c r="C11" s="335"/>
      <c r="D11" s="1">
        <v>434529</v>
      </c>
      <c r="E11" s="1">
        <v>451108</v>
      </c>
    </row>
    <row r="12" spans="1:5" x14ac:dyDescent="0.3">
      <c r="A12" s="33" t="s">
        <v>139</v>
      </c>
      <c r="B12" s="33" t="s">
        <v>140</v>
      </c>
      <c r="C12" s="336"/>
      <c r="D12" s="160">
        <f>SUM(D6:D11)</f>
        <v>435308455</v>
      </c>
      <c r="E12" s="160">
        <f>SUM(E6:E11)</f>
        <v>436611515</v>
      </c>
    </row>
    <row r="13" spans="1:5" x14ac:dyDescent="0.3">
      <c r="A13" s="33" t="s">
        <v>141</v>
      </c>
      <c r="B13" s="33" t="s">
        <v>142</v>
      </c>
      <c r="C13" s="336"/>
      <c r="D13" s="274"/>
      <c r="E13" s="155"/>
    </row>
    <row r="14" spans="1:5" x14ac:dyDescent="0.3">
      <c r="A14" s="94" t="s">
        <v>143</v>
      </c>
      <c r="B14" s="94" t="s">
        <v>144</v>
      </c>
      <c r="C14" s="335"/>
      <c r="D14" s="1">
        <f>2568396+19362</f>
        <v>2587758</v>
      </c>
      <c r="E14" s="1">
        <f>2596488+30051</f>
        <v>2626539</v>
      </c>
    </row>
    <row r="15" spans="1:5" x14ac:dyDescent="0.3">
      <c r="A15" s="94" t="s">
        <v>145</v>
      </c>
      <c r="B15" s="94" t="s">
        <v>146</v>
      </c>
      <c r="C15" s="335"/>
      <c r="D15" s="1">
        <v>10689894</v>
      </c>
      <c r="E15" s="1">
        <f>13005911+367883</f>
        <v>13373794</v>
      </c>
    </row>
    <row r="16" spans="1:5" x14ac:dyDescent="0.3">
      <c r="A16" s="94" t="s">
        <v>147</v>
      </c>
      <c r="B16" s="94" t="s">
        <v>148</v>
      </c>
      <c r="C16" s="335"/>
      <c r="D16" s="1">
        <v>254965</v>
      </c>
      <c r="E16" s="1">
        <v>365186</v>
      </c>
    </row>
    <row r="17" spans="1:5" x14ac:dyDescent="0.3">
      <c r="A17" s="94" t="s">
        <v>149</v>
      </c>
      <c r="B17" s="94" t="s">
        <v>150</v>
      </c>
      <c r="C17" s="335"/>
      <c r="D17" s="1">
        <v>445981</v>
      </c>
      <c r="E17" s="1">
        <v>417139</v>
      </c>
    </row>
    <row r="18" spans="1:5" x14ac:dyDescent="0.3">
      <c r="A18" s="94" t="s">
        <v>151</v>
      </c>
      <c r="B18" s="94" t="s">
        <v>152</v>
      </c>
      <c r="C18" s="335"/>
      <c r="D18" s="1">
        <v>454068</v>
      </c>
      <c r="E18" s="1">
        <v>14676110</v>
      </c>
    </row>
    <row r="19" spans="1:5" x14ac:dyDescent="0.3">
      <c r="A19" s="29" t="s">
        <v>153</v>
      </c>
      <c r="B19" s="29" t="s">
        <v>154</v>
      </c>
      <c r="C19" s="31"/>
      <c r="D19" s="161">
        <f>SUM(D14:D18)</f>
        <v>14432666</v>
      </c>
      <c r="E19" s="161">
        <f>SUM(E14:E18)</f>
        <v>31458768</v>
      </c>
    </row>
    <row r="20" spans="1:5" ht="15" thickBot="1" x14ac:dyDescent="0.35">
      <c r="A20" s="36" t="s">
        <v>155</v>
      </c>
      <c r="B20" s="36" t="s">
        <v>156</v>
      </c>
      <c r="C20" s="37"/>
      <c r="D20" s="38">
        <f>D12+D19</f>
        <v>449741121</v>
      </c>
      <c r="E20" s="38">
        <f>E12+E19</f>
        <v>468070283</v>
      </c>
    </row>
    <row r="21" spans="1:5" ht="15" thickTop="1" x14ac:dyDescent="0.3"/>
    <row r="22" spans="1:5" x14ac:dyDescent="0.3">
      <c r="A22" s="29" t="s">
        <v>157</v>
      </c>
      <c r="B22" s="41" t="s">
        <v>158</v>
      </c>
      <c r="C22" s="39"/>
      <c r="D22" s="32"/>
      <c r="E22" s="32"/>
    </row>
    <row r="23" spans="1:5" x14ac:dyDescent="0.3">
      <c r="A23" s="33" t="s">
        <v>159</v>
      </c>
      <c r="B23" s="33" t="s">
        <v>160</v>
      </c>
      <c r="C23" s="34"/>
      <c r="D23" s="155"/>
      <c r="E23" s="155"/>
    </row>
    <row r="24" spans="1:5" x14ac:dyDescent="0.3">
      <c r="A24" s="94" t="s">
        <v>161</v>
      </c>
      <c r="B24" s="94" t="s">
        <v>162</v>
      </c>
      <c r="C24" s="20"/>
      <c r="D24" s="158">
        <v>39786089</v>
      </c>
      <c r="E24" s="158">
        <v>39786089</v>
      </c>
    </row>
    <row r="25" spans="1:5" x14ac:dyDescent="0.3">
      <c r="A25" s="94" t="s">
        <v>163</v>
      </c>
      <c r="B25" s="94" t="s">
        <v>164</v>
      </c>
      <c r="C25" s="26"/>
      <c r="D25" s="163">
        <v>-25320</v>
      </c>
      <c r="E25" s="163">
        <v>-25320</v>
      </c>
    </row>
    <row r="26" spans="1:5" x14ac:dyDescent="0.3">
      <c r="A26" s="94" t="s">
        <v>165</v>
      </c>
      <c r="B26" s="94" t="s">
        <v>166</v>
      </c>
      <c r="C26" s="35"/>
      <c r="D26" s="1">
        <v>214312603</v>
      </c>
      <c r="E26" s="1">
        <v>216230918</v>
      </c>
    </row>
    <row r="27" spans="1:5" x14ac:dyDescent="0.3">
      <c r="A27" s="94" t="s">
        <v>167</v>
      </c>
      <c r="B27" s="94" t="s">
        <v>168</v>
      </c>
      <c r="C27" s="35"/>
      <c r="D27" s="1">
        <v>83746648</v>
      </c>
      <c r="E27" s="1">
        <v>76412620</v>
      </c>
    </row>
    <row r="28" spans="1:5" x14ac:dyDescent="0.3">
      <c r="A28" s="33" t="s">
        <v>169</v>
      </c>
      <c r="B28" s="33" t="s">
        <v>170</v>
      </c>
      <c r="C28" s="34"/>
      <c r="D28" s="160">
        <f>SUM(D24:D27)</f>
        <v>337820020</v>
      </c>
      <c r="E28" s="160">
        <f>SUM(E24:E27)</f>
        <v>332404307</v>
      </c>
    </row>
    <row r="29" spans="1:5" x14ac:dyDescent="0.3">
      <c r="A29" s="33" t="s">
        <v>171</v>
      </c>
      <c r="B29" s="33" t="s">
        <v>172</v>
      </c>
      <c r="C29" s="34"/>
      <c r="D29" s="275"/>
      <c r="E29" s="155"/>
    </row>
    <row r="30" spans="1:5" x14ac:dyDescent="0.3">
      <c r="A30" s="94" t="s">
        <v>173</v>
      </c>
      <c r="B30" s="94" t="s">
        <v>174</v>
      </c>
      <c r="C30" s="35">
        <v>14</v>
      </c>
      <c r="D30" s="1">
        <v>30000000</v>
      </c>
      <c r="E30" s="155">
        <v>60282986</v>
      </c>
    </row>
    <row r="31" spans="1:5" x14ac:dyDescent="0.3">
      <c r="A31" s="94" t="s">
        <v>175</v>
      </c>
      <c r="B31" s="94" t="s">
        <v>176</v>
      </c>
      <c r="C31" s="35"/>
      <c r="D31" s="1">
        <v>18021326.710000001</v>
      </c>
      <c r="E31" s="1">
        <v>18156045</v>
      </c>
    </row>
    <row r="32" spans="1:5" ht="28.8" x14ac:dyDescent="0.3">
      <c r="A32" s="94" t="s">
        <v>177</v>
      </c>
      <c r="B32" s="94" t="s">
        <v>178</v>
      </c>
      <c r="C32" s="35"/>
      <c r="D32" s="1">
        <v>1374135</v>
      </c>
      <c r="E32" s="1">
        <v>1374135</v>
      </c>
    </row>
    <row r="33" spans="1:5" x14ac:dyDescent="0.3">
      <c r="A33" s="94" t="s">
        <v>179</v>
      </c>
      <c r="B33" s="94" t="s">
        <v>180</v>
      </c>
      <c r="C33" s="35"/>
      <c r="D33" s="1">
        <v>423277</v>
      </c>
      <c r="E33" s="1">
        <v>447940</v>
      </c>
    </row>
    <row r="34" spans="1:5" x14ac:dyDescent="0.3">
      <c r="A34" s="33" t="s">
        <v>181</v>
      </c>
      <c r="B34" s="33" t="s">
        <v>182</v>
      </c>
      <c r="C34" s="34"/>
      <c r="D34" s="283">
        <f>SUM(D30:D33)</f>
        <v>49818738.710000001</v>
      </c>
      <c r="E34" s="283">
        <f>SUM(E30:E33)</f>
        <v>80261106</v>
      </c>
    </row>
    <row r="35" spans="1:5" x14ac:dyDescent="0.3">
      <c r="A35" s="33" t="s">
        <v>183</v>
      </c>
      <c r="B35" s="33" t="s">
        <v>184</v>
      </c>
      <c r="C35" s="34"/>
      <c r="D35" s="275"/>
      <c r="E35" s="155"/>
    </row>
    <row r="36" spans="1:5" x14ac:dyDescent="0.3">
      <c r="A36" s="94" t="s">
        <v>173</v>
      </c>
      <c r="B36" t="s">
        <v>174</v>
      </c>
      <c r="C36" s="35">
        <v>14</v>
      </c>
      <c r="D36" s="1">
        <v>40829197</v>
      </c>
      <c r="E36" s="1">
        <v>37772866</v>
      </c>
    </row>
    <row r="37" spans="1:5" x14ac:dyDescent="0.3">
      <c r="A37" s="94" t="s">
        <v>185</v>
      </c>
      <c r="B37" t="s">
        <v>186</v>
      </c>
      <c r="C37" s="35"/>
      <c r="D37" s="1">
        <v>11179760</v>
      </c>
      <c r="E37" s="1">
        <v>7290495</v>
      </c>
    </row>
    <row r="38" spans="1:5" x14ac:dyDescent="0.3">
      <c r="A38" s="94" t="s">
        <v>187</v>
      </c>
      <c r="B38" s="94" t="s">
        <v>188</v>
      </c>
      <c r="C38" s="35"/>
      <c r="D38" s="1">
        <v>1830019</v>
      </c>
      <c r="E38" s="1">
        <v>2458791</v>
      </c>
    </row>
    <row r="39" spans="1:5" x14ac:dyDescent="0.3">
      <c r="A39" s="94" t="s">
        <v>189</v>
      </c>
      <c r="B39" t="s">
        <v>190</v>
      </c>
      <c r="C39" s="35"/>
      <c r="D39" s="1">
        <v>3135049</v>
      </c>
      <c r="E39" s="1">
        <v>6129608</v>
      </c>
    </row>
    <row r="40" spans="1:5" x14ac:dyDescent="0.3">
      <c r="A40" s="100" t="s">
        <v>191</v>
      </c>
      <c r="B40" t="s">
        <v>192</v>
      </c>
      <c r="C40" s="35"/>
      <c r="D40" s="1">
        <v>237284</v>
      </c>
      <c r="E40" s="1">
        <v>237284</v>
      </c>
    </row>
    <row r="41" spans="1:5" x14ac:dyDescent="0.3">
      <c r="A41" s="20" t="s">
        <v>193</v>
      </c>
      <c r="B41" s="94" t="s">
        <v>194</v>
      </c>
      <c r="C41" s="35"/>
      <c r="D41" s="1">
        <v>539021</v>
      </c>
      <c r="E41" s="1">
        <v>539618</v>
      </c>
    </row>
    <row r="42" spans="1:5" x14ac:dyDescent="0.3">
      <c r="A42" s="94" t="s">
        <v>195</v>
      </c>
      <c r="B42" t="s">
        <v>196</v>
      </c>
      <c r="C42" s="2"/>
      <c r="D42" s="1">
        <v>4326968</v>
      </c>
      <c r="E42" s="1">
        <v>956811</v>
      </c>
    </row>
    <row r="43" spans="1:5" x14ac:dyDescent="0.3">
      <c r="A43" s="94" t="s">
        <v>197</v>
      </c>
      <c r="B43" s="94" t="s">
        <v>198</v>
      </c>
      <c r="C43" s="35"/>
      <c r="D43" s="1">
        <v>25064</v>
      </c>
      <c r="E43" s="1">
        <v>19397</v>
      </c>
    </row>
    <row r="44" spans="1:5" x14ac:dyDescent="0.3">
      <c r="A44" s="29" t="s">
        <v>199</v>
      </c>
      <c r="B44" s="29" t="s">
        <v>200</v>
      </c>
      <c r="C44" s="31"/>
      <c r="D44" s="282">
        <f>SUM(D36:D43)</f>
        <v>62102362</v>
      </c>
      <c r="E44" s="282">
        <f>SUM(E36:E43)</f>
        <v>55404870</v>
      </c>
    </row>
    <row r="45" spans="1:5" ht="29.4" customHeight="1" thickBot="1" x14ac:dyDescent="0.35">
      <c r="A45" s="36" t="s">
        <v>201</v>
      </c>
      <c r="B45" s="36" t="s">
        <v>202</v>
      </c>
      <c r="C45" s="37"/>
      <c r="D45" s="38">
        <f>D28+D34+D44</f>
        <v>449741120.70999998</v>
      </c>
      <c r="E45" s="38">
        <f>E28+E34+E44</f>
        <v>468070283</v>
      </c>
    </row>
    <row r="46" spans="1:5" ht="15" thickTop="1" x14ac:dyDescent="0.3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5608-6C97-4854-B448-0E334F4F9F97}">
  <sheetPr>
    <tabColor rgb="FF92D050"/>
  </sheetPr>
  <dimension ref="A1:H51"/>
  <sheetViews>
    <sheetView showGridLines="0" zoomScale="85" zoomScaleNormal="85" workbookViewId="0"/>
  </sheetViews>
  <sheetFormatPr defaultColWidth="8.88671875" defaultRowHeight="14.4" x14ac:dyDescent="0.3"/>
  <cols>
    <col min="1" max="2" width="43" customWidth="1"/>
    <col min="3" max="3" width="15.33203125" customWidth="1"/>
    <col min="4" max="8" width="13.5546875" customWidth="1"/>
  </cols>
  <sheetData>
    <row r="1" spans="1:8" s="139" customFormat="1" ht="60.6" customHeight="1" x14ac:dyDescent="0.3">
      <c r="A1" s="152" t="s">
        <v>0</v>
      </c>
      <c r="B1" s="152" t="s">
        <v>1</v>
      </c>
      <c r="C1" s="152"/>
    </row>
    <row r="2" spans="1:8" ht="18" customHeight="1" x14ac:dyDescent="0.3">
      <c r="A2" s="117" t="s">
        <v>203</v>
      </c>
      <c r="B2" s="6" t="s">
        <v>204</v>
      </c>
      <c r="C2" s="6"/>
    </row>
    <row r="3" spans="1:8" ht="28.8" x14ac:dyDescent="0.3">
      <c r="A3" s="54"/>
      <c r="B3" s="54"/>
      <c r="C3" s="290" t="s">
        <v>205</v>
      </c>
      <c r="D3" s="8" t="s">
        <v>161</v>
      </c>
      <c r="E3" s="8" t="s">
        <v>163</v>
      </c>
      <c r="F3" s="8" t="s">
        <v>165</v>
      </c>
      <c r="G3" s="8" t="s">
        <v>167</v>
      </c>
      <c r="H3" s="8" t="s">
        <v>206</v>
      </c>
    </row>
    <row r="4" spans="1:8" ht="28.8" x14ac:dyDescent="0.3">
      <c r="A4" s="54"/>
      <c r="B4" s="54"/>
      <c r="C4" s="290" t="s">
        <v>207</v>
      </c>
      <c r="D4" s="76" t="s">
        <v>162</v>
      </c>
      <c r="E4" s="8" t="s">
        <v>164</v>
      </c>
      <c r="F4" s="8" t="s">
        <v>166</v>
      </c>
      <c r="G4" s="8" t="s">
        <v>168</v>
      </c>
      <c r="H4" s="8" t="s">
        <v>208</v>
      </c>
    </row>
    <row r="5" spans="1:8" x14ac:dyDescent="0.3">
      <c r="A5" s="55"/>
      <c r="B5" s="55"/>
      <c r="C5" s="55"/>
      <c r="D5" s="32" t="s">
        <v>105</v>
      </c>
      <c r="E5" s="32" t="s">
        <v>105</v>
      </c>
      <c r="F5" s="32" t="s">
        <v>105</v>
      </c>
      <c r="G5" s="32" t="s">
        <v>105</v>
      </c>
      <c r="H5" s="32" t="s">
        <v>105</v>
      </c>
    </row>
    <row r="6" spans="1:8" x14ac:dyDescent="0.3">
      <c r="A6" s="56"/>
      <c r="B6" s="56"/>
      <c r="C6" s="56"/>
      <c r="D6" s="56"/>
      <c r="E6" s="57"/>
      <c r="F6" s="56"/>
      <c r="G6" s="56"/>
      <c r="H6" s="56"/>
    </row>
    <row r="7" spans="1:8" x14ac:dyDescent="0.3">
      <c r="A7" s="63" t="s">
        <v>209</v>
      </c>
      <c r="B7" s="138" t="s">
        <v>210</v>
      </c>
      <c r="C7" s="138"/>
      <c r="D7" s="164">
        <v>39786089</v>
      </c>
      <c r="E7" s="163">
        <v>-34678</v>
      </c>
      <c r="F7" s="164">
        <v>224758592</v>
      </c>
      <c r="G7" s="164">
        <v>140138666</v>
      </c>
      <c r="H7" s="163">
        <f>SUM(D7:G7)</f>
        <v>404648669</v>
      </c>
    </row>
    <row r="8" spans="1:8" x14ac:dyDescent="0.3">
      <c r="A8" s="10" t="s">
        <v>211</v>
      </c>
      <c r="B8" s="10" t="s">
        <v>212</v>
      </c>
      <c r="C8" s="10"/>
      <c r="D8" s="164">
        <v>0</v>
      </c>
      <c r="E8" s="163">
        <v>9358</v>
      </c>
      <c r="F8" s="164">
        <v>0</v>
      </c>
      <c r="G8" s="164">
        <v>-85142230</v>
      </c>
      <c r="H8" s="163">
        <f>SUM(D8:G8)</f>
        <v>-85132872</v>
      </c>
    </row>
    <row r="9" spans="1:8" x14ac:dyDescent="0.3">
      <c r="A9" s="10" t="s">
        <v>213</v>
      </c>
      <c r="B9" t="s">
        <v>214</v>
      </c>
      <c r="C9" s="291"/>
      <c r="D9" s="164">
        <v>0</v>
      </c>
      <c r="E9" s="163">
        <v>0</v>
      </c>
      <c r="F9" s="164">
        <v>-8199452</v>
      </c>
      <c r="G9" s="164">
        <v>8199452</v>
      </c>
      <c r="H9" s="163">
        <f>SUM(D9:G9)</f>
        <v>0</v>
      </c>
    </row>
    <row r="10" spans="1:8" s="294" customFormat="1" x14ac:dyDescent="0.3">
      <c r="A10" s="58" t="s">
        <v>108</v>
      </c>
      <c r="B10" s="58" t="s">
        <v>109</v>
      </c>
      <c r="C10" s="58"/>
      <c r="D10" s="165"/>
      <c r="E10" s="166"/>
      <c r="F10" s="165"/>
      <c r="G10" s="165"/>
      <c r="H10" s="163"/>
    </row>
    <row r="11" spans="1:8" x14ac:dyDescent="0.3">
      <c r="A11" s="10" t="s">
        <v>215</v>
      </c>
      <c r="B11" s="10" t="s">
        <v>216</v>
      </c>
      <c r="C11" s="10"/>
      <c r="D11" s="164">
        <v>0</v>
      </c>
      <c r="E11" s="163">
        <v>0</v>
      </c>
      <c r="F11" s="164">
        <v>0</v>
      </c>
      <c r="G11" s="164">
        <v>0</v>
      </c>
      <c r="H11" s="163">
        <f t="shared" ref="H11:H17" si="0">SUM(D11:G11)</f>
        <v>0</v>
      </c>
    </row>
    <row r="12" spans="1:8" ht="28.8" x14ac:dyDescent="0.3">
      <c r="A12" s="286" t="s">
        <v>113</v>
      </c>
      <c r="B12" s="286" t="s">
        <v>217</v>
      </c>
      <c r="C12" s="292"/>
      <c r="D12" s="164">
        <v>0</v>
      </c>
      <c r="E12" s="163">
        <v>0</v>
      </c>
      <c r="F12" s="164">
        <v>-328222</v>
      </c>
      <c r="G12" s="164" t="s">
        <v>218</v>
      </c>
      <c r="H12" s="163">
        <f t="shared" si="0"/>
        <v>-328222</v>
      </c>
    </row>
    <row r="13" spans="1:8" s="294" customFormat="1" x14ac:dyDescent="0.3">
      <c r="A13" s="58" t="s">
        <v>219</v>
      </c>
      <c r="B13" s="61" t="s">
        <v>220</v>
      </c>
      <c r="C13" s="61"/>
      <c r="D13" s="165">
        <f>D12+D11</f>
        <v>0</v>
      </c>
      <c r="E13" s="165">
        <f t="shared" ref="E13" si="1">E12+E11</f>
        <v>0</v>
      </c>
      <c r="F13" s="165">
        <v>-328222</v>
      </c>
      <c r="G13" s="165">
        <v>0</v>
      </c>
      <c r="H13" s="166">
        <f t="shared" si="0"/>
        <v>-328222</v>
      </c>
    </row>
    <row r="14" spans="1:8" x14ac:dyDescent="0.3">
      <c r="A14" s="9" t="s">
        <v>221</v>
      </c>
      <c r="B14" s="62" t="s">
        <v>222</v>
      </c>
      <c r="C14" s="9"/>
      <c r="D14" s="167">
        <v>0</v>
      </c>
      <c r="E14" s="168">
        <v>0</v>
      </c>
      <c r="F14" s="293">
        <v>0</v>
      </c>
      <c r="G14" s="293">
        <v>13216732</v>
      </c>
      <c r="H14" s="163">
        <f t="shared" si="0"/>
        <v>13216732</v>
      </c>
    </row>
    <row r="15" spans="1:8" s="294" customFormat="1" x14ac:dyDescent="0.3">
      <c r="A15" s="59" t="s">
        <v>206</v>
      </c>
      <c r="B15" s="58" t="s">
        <v>208</v>
      </c>
      <c r="C15" s="61"/>
      <c r="D15" s="169">
        <f>D14+D8+D9</f>
        <v>0</v>
      </c>
      <c r="E15" s="169">
        <f t="shared" ref="E15:F15" si="2">E13+E9+E8+E14</f>
        <v>9358</v>
      </c>
      <c r="F15" s="169">
        <f t="shared" si="2"/>
        <v>-8527674</v>
      </c>
      <c r="G15" s="169">
        <f>G13+G9+G8+G14</f>
        <v>-63726046</v>
      </c>
      <c r="H15" s="163">
        <f t="shared" si="0"/>
        <v>-72244362</v>
      </c>
    </row>
    <row r="16" spans="1:8" ht="15" thickBot="1" x14ac:dyDescent="0.35">
      <c r="A16" s="60" t="s">
        <v>223</v>
      </c>
      <c r="B16" s="60" t="s">
        <v>224</v>
      </c>
      <c r="C16" s="60"/>
      <c r="D16" s="170">
        <f>D7+D15</f>
        <v>39786089</v>
      </c>
      <c r="E16" s="170">
        <f t="shared" ref="E16:G16" si="3">E7+E15</f>
        <v>-25320</v>
      </c>
      <c r="F16" s="170">
        <f t="shared" si="3"/>
        <v>216230918</v>
      </c>
      <c r="G16" s="170">
        <f t="shared" si="3"/>
        <v>76412620</v>
      </c>
      <c r="H16" s="171">
        <f t="shared" si="0"/>
        <v>332404307</v>
      </c>
    </row>
    <row r="17" spans="1:8" ht="15" thickTop="1" x14ac:dyDescent="0.3">
      <c r="A17" s="10" t="s">
        <v>211</v>
      </c>
      <c r="B17" s="10" t="s">
        <v>212</v>
      </c>
      <c r="C17" s="10"/>
      <c r="D17" s="164">
        <v>0</v>
      </c>
      <c r="E17" s="199">
        <v>0</v>
      </c>
      <c r="F17" s="205">
        <v>0</v>
      </c>
      <c r="G17" s="205">
        <v>0</v>
      </c>
      <c r="H17" s="199">
        <f t="shared" si="0"/>
        <v>0</v>
      </c>
    </row>
    <row r="18" spans="1:8" x14ac:dyDescent="0.3">
      <c r="A18" s="10" t="s">
        <v>213</v>
      </c>
      <c r="B18" t="s">
        <v>214</v>
      </c>
      <c r="D18" s="164">
        <v>0</v>
      </c>
      <c r="E18" s="199">
        <v>0</v>
      </c>
      <c r="F18" s="205">
        <v>-1918315</v>
      </c>
      <c r="G18" s="205">
        <v>1900493</v>
      </c>
      <c r="H18" s="199">
        <f t="shared" ref="H18:H23" si="4">SUM(D18:G18)</f>
        <v>-17822</v>
      </c>
    </row>
    <row r="19" spans="1:8" s="294" customFormat="1" x14ac:dyDescent="0.3">
      <c r="A19" s="58" t="s">
        <v>108</v>
      </c>
      <c r="B19" s="58" t="s">
        <v>109</v>
      </c>
      <c r="C19" s="58"/>
      <c r="D19" s="165">
        <v>0</v>
      </c>
      <c r="E19" s="166">
        <v>0</v>
      </c>
      <c r="F19" s="165">
        <v>0</v>
      </c>
      <c r="G19" s="165">
        <v>0</v>
      </c>
      <c r="H19" s="199">
        <f t="shared" si="4"/>
        <v>0</v>
      </c>
    </row>
    <row r="20" spans="1:8" ht="28.8" x14ac:dyDescent="0.3">
      <c r="A20" s="94" t="s">
        <v>113</v>
      </c>
      <c r="B20" s="286" t="s">
        <v>217</v>
      </c>
      <c r="C20" s="286"/>
      <c r="D20" s="164">
        <v>0</v>
      </c>
      <c r="E20" s="163">
        <v>0</v>
      </c>
      <c r="F20" s="164">
        <v>0</v>
      </c>
      <c r="G20" s="164">
        <v>0</v>
      </c>
      <c r="H20" s="199">
        <f t="shared" si="4"/>
        <v>0</v>
      </c>
    </row>
    <row r="21" spans="1:8" s="294" customFormat="1" x14ac:dyDescent="0.3">
      <c r="A21" s="58" t="s">
        <v>219</v>
      </c>
      <c r="B21" s="61" t="s">
        <v>220</v>
      </c>
      <c r="C21" s="61"/>
      <c r="D21" s="165">
        <v>0</v>
      </c>
      <c r="E21" s="166">
        <v>0</v>
      </c>
      <c r="F21" s="165">
        <v>0</v>
      </c>
      <c r="G21" s="165">
        <v>0</v>
      </c>
      <c r="H21" s="199">
        <f t="shared" si="4"/>
        <v>0</v>
      </c>
    </row>
    <row r="22" spans="1:8" x14ac:dyDescent="0.3">
      <c r="A22" s="10" t="s">
        <v>107</v>
      </c>
      <c r="B22" s="10" t="s">
        <v>101</v>
      </c>
      <c r="C22" s="10"/>
      <c r="D22" s="164">
        <v>0</v>
      </c>
      <c r="E22" s="199">
        <v>0</v>
      </c>
      <c r="F22" s="205">
        <v>0</v>
      </c>
      <c r="G22" s="205">
        <v>5433535</v>
      </c>
      <c r="H22" s="199">
        <f t="shared" si="4"/>
        <v>5433535</v>
      </c>
    </row>
    <row r="23" spans="1:8" s="294" customFormat="1" x14ac:dyDescent="0.3">
      <c r="A23" s="61" t="s">
        <v>206</v>
      </c>
      <c r="B23" s="61" t="s">
        <v>225</v>
      </c>
      <c r="C23" s="61"/>
      <c r="D23" s="167">
        <v>0</v>
      </c>
      <c r="E23" s="168">
        <f t="shared" ref="E23:F23" si="5">E17+E18+E21+E22</f>
        <v>0</v>
      </c>
      <c r="F23" s="168">
        <f t="shared" si="5"/>
        <v>-1918315</v>
      </c>
      <c r="G23" s="168">
        <f>G17+G18+G21+G22</f>
        <v>7334028</v>
      </c>
      <c r="H23" s="199">
        <f t="shared" si="4"/>
        <v>5415713</v>
      </c>
    </row>
    <row r="24" spans="1:8" ht="15" thickBot="1" x14ac:dyDescent="0.35">
      <c r="A24" s="60" t="s">
        <v>226</v>
      </c>
      <c r="B24" s="60" t="s">
        <v>227</v>
      </c>
      <c r="C24" s="60"/>
      <c r="D24" s="170">
        <f>D16+D23</f>
        <v>39786089</v>
      </c>
      <c r="E24" s="170">
        <f t="shared" ref="E24:G24" si="6">E16+E23</f>
        <v>-25320</v>
      </c>
      <c r="F24" s="170">
        <f t="shared" si="6"/>
        <v>214312603</v>
      </c>
      <c r="G24" s="170">
        <f t="shared" si="6"/>
        <v>83746648</v>
      </c>
      <c r="H24" s="203">
        <f>SUM(D24:G24)</f>
        <v>337820020</v>
      </c>
    </row>
    <row r="25" spans="1:8" ht="18.600000000000001" thickTop="1" x14ac:dyDescent="0.3">
      <c r="A25" s="47"/>
      <c r="B25" s="47"/>
      <c r="C25" s="47"/>
      <c r="D25" s="6"/>
    </row>
    <row r="26" spans="1:8" x14ac:dyDescent="0.3">
      <c r="A26" s="42"/>
      <c r="B26" s="42"/>
      <c r="C26" s="42"/>
      <c r="D26" s="42"/>
      <c r="E26" s="73"/>
      <c r="F26" s="43"/>
      <c r="G26" s="74"/>
    </row>
    <row r="27" spans="1:8" x14ac:dyDescent="0.3">
      <c r="A27" s="92"/>
      <c r="B27" s="92"/>
      <c r="C27" s="92"/>
      <c r="D27" s="42"/>
      <c r="E27" s="48"/>
      <c r="F27" s="90"/>
      <c r="G27" s="90"/>
    </row>
    <row r="28" spans="1:8" x14ac:dyDescent="0.3">
      <c r="A28" s="92"/>
      <c r="B28" s="92"/>
      <c r="C28" s="92"/>
      <c r="D28" s="92"/>
      <c r="E28" s="73"/>
      <c r="F28" s="90"/>
      <c r="G28" s="90"/>
    </row>
    <row r="29" spans="1:8" x14ac:dyDescent="0.3">
      <c r="A29" s="91"/>
      <c r="B29" s="91"/>
      <c r="C29" s="91"/>
      <c r="D29" s="91"/>
      <c r="E29" s="49"/>
      <c r="F29" s="45"/>
      <c r="G29" s="45"/>
    </row>
    <row r="30" spans="1:8" x14ac:dyDescent="0.3">
      <c r="A30" s="91"/>
      <c r="B30" s="91"/>
      <c r="C30" s="91"/>
      <c r="D30" s="91"/>
      <c r="E30" s="50"/>
      <c r="F30" s="45"/>
      <c r="G30" s="45"/>
    </row>
    <row r="31" spans="1:8" x14ac:dyDescent="0.3">
      <c r="A31" s="91"/>
      <c r="B31" s="91"/>
      <c r="C31" s="91"/>
      <c r="D31" s="91"/>
      <c r="E31" s="44"/>
      <c r="F31" s="90"/>
      <c r="G31" s="45"/>
    </row>
    <row r="32" spans="1:8" x14ac:dyDescent="0.3">
      <c r="A32" s="91"/>
      <c r="B32" s="91"/>
      <c r="C32" s="91"/>
      <c r="D32" s="91"/>
      <c r="E32" s="44"/>
      <c r="F32" s="90"/>
      <c r="G32" s="45"/>
    </row>
    <row r="33" spans="1:7" x14ac:dyDescent="0.3">
      <c r="A33" s="51"/>
      <c r="B33" s="51"/>
      <c r="C33" s="51"/>
      <c r="D33" s="51"/>
      <c r="E33" s="48"/>
      <c r="F33" s="52"/>
      <c r="G33" s="53"/>
    </row>
    <row r="34" spans="1:7" x14ac:dyDescent="0.3">
      <c r="A34" s="51"/>
      <c r="B34" s="51"/>
      <c r="C34" s="51"/>
      <c r="D34" s="51"/>
      <c r="E34" s="48"/>
      <c r="F34" s="52"/>
      <c r="G34" s="53"/>
    </row>
    <row r="35" spans="1:7" x14ac:dyDescent="0.3">
      <c r="A35" s="92"/>
      <c r="B35" s="92"/>
      <c r="C35" s="92"/>
      <c r="D35" s="92"/>
      <c r="E35" s="73"/>
      <c r="F35" s="74"/>
      <c r="G35" s="45"/>
    </row>
    <row r="36" spans="1:7" x14ac:dyDescent="0.3">
      <c r="A36" s="92"/>
      <c r="B36" s="92"/>
      <c r="C36" s="92"/>
      <c r="D36" s="92"/>
      <c r="E36" s="73"/>
      <c r="F36" s="75"/>
      <c r="G36" s="90"/>
    </row>
    <row r="37" spans="1:7" x14ac:dyDescent="0.3">
      <c r="A37" s="91"/>
      <c r="B37" s="91"/>
      <c r="C37" s="91"/>
      <c r="D37" s="91"/>
      <c r="E37" s="44"/>
      <c r="F37" s="90"/>
      <c r="G37" s="45"/>
    </row>
    <row r="38" spans="1:7" x14ac:dyDescent="0.3">
      <c r="A38" s="91"/>
      <c r="B38" s="91"/>
      <c r="C38" s="91"/>
      <c r="D38" s="91"/>
      <c r="E38" s="49"/>
      <c r="F38" s="45"/>
      <c r="G38" s="45"/>
    </row>
    <row r="39" spans="1:7" x14ac:dyDescent="0.3">
      <c r="A39" s="91"/>
      <c r="B39" s="91"/>
      <c r="C39" s="91"/>
      <c r="D39" s="91"/>
      <c r="E39" s="44"/>
      <c r="F39" s="90"/>
      <c r="G39" s="90"/>
    </row>
    <row r="40" spans="1:7" x14ac:dyDescent="0.3">
      <c r="A40" s="91"/>
      <c r="B40" s="91"/>
      <c r="C40" s="91"/>
      <c r="D40" s="91"/>
      <c r="E40" s="44"/>
      <c r="F40" s="45"/>
      <c r="G40" s="45"/>
    </row>
    <row r="41" spans="1:7" x14ac:dyDescent="0.3">
      <c r="A41" s="92"/>
      <c r="B41" s="92"/>
      <c r="C41" s="92"/>
      <c r="D41" s="92"/>
      <c r="E41" s="73"/>
      <c r="F41" s="74"/>
      <c r="G41" s="46"/>
    </row>
    <row r="42" spans="1:7" x14ac:dyDescent="0.3">
      <c r="A42" s="92"/>
      <c r="B42" s="92"/>
      <c r="C42" s="92"/>
      <c r="D42" s="92"/>
      <c r="E42" s="73"/>
      <c r="F42" s="75"/>
      <c r="G42" s="90"/>
    </row>
    <row r="43" spans="1:7" x14ac:dyDescent="0.3">
      <c r="A43" s="91"/>
      <c r="B43" s="91"/>
      <c r="C43" s="91"/>
      <c r="D43" s="91"/>
      <c r="E43" s="44"/>
      <c r="F43" s="90"/>
      <c r="G43" s="45"/>
    </row>
    <row r="44" spans="1:7" x14ac:dyDescent="0.3">
      <c r="A44" s="91"/>
      <c r="B44" s="91"/>
      <c r="C44" s="91"/>
      <c r="D44" s="91"/>
      <c r="E44" s="44"/>
      <c r="F44" s="90"/>
      <c r="G44" s="45"/>
    </row>
    <row r="45" spans="1:7" x14ac:dyDescent="0.3">
      <c r="A45" s="91"/>
      <c r="B45" s="91"/>
      <c r="C45" s="91"/>
      <c r="D45" s="91"/>
      <c r="E45" s="44"/>
      <c r="F45" s="90"/>
      <c r="G45" s="45"/>
    </row>
    <row r="46" spans="1:7" x14ac:dyDescent="0.3">
      <c r="A46" s="91"/>
      <c r="B46" s="91"/>
      <c r="C46" s="91"/>
      <c r="D46" s="91"/>
      <c r="E46" s="44"/>
      <c r="F46" s="90"/>
      <c r="G46" s="45"/>
    </row>
    <row r="47" spans="1:7" x14ac:dyDescent="0.3">
      <c r="A47" s="91"/>
      <c r="B47" s="91"/>
      <c r="C47" s="91"/>
      <c r="D47" s="91"/>
      <c r="E47" s="44"/>
      <c r="F47" s="90"/>
      <c r="G47" s="45"/>
    </row>
    <row r="48" spans="1:7" x14ac:dyDescent="0.3">
      <c r="A48" s="91"/>
      <c r="B48" s="91"/>
      <c r="C48" s="91"/>
      <c r="D48" s="91"/>
      <c r="E48" s="49"/>
      <c r="F48" s="45"/>
      <c r="G48" s="45"/>
    </row>
    <row r="49" spans="1:7" x14ac:dyDescent="0.3">
      <c r="A49" s="91"/>
      <c r="B49" s="91"/>
      <c r="C49" s="91"/>
      <c r="D49" s="91"/>
      <c r="E49" s="44"/>
      <c r="F49" s="45"/>
      <c r="G49" s="45"/>
    </row>
    <row r="50" spans="1:7" x14ac:dyDescent="0.3">
      <c r="A50" s="92"/>
      <c r="B50" s="92"/>
      <c r="C50" s="92"/>
      <c r="D50" s="92"/>
      <c r="E50" s="73"/>
      <c r="F50" s="74"/>
      <c r="G50" s="46"/>
    </row>
    <row r="51" spans="1:7" x14ac:dyDescent="0.3">
      <c r="A51" s="92"/>
      <c r="B51" s="92"/>
      <c r="C51" s="92"/>
      <c r="D51" s="92"/>
      <c r="E51" s="73"/>
      <c r="F51" s="74"/>
      <c r="G51" s="46"/>
    </row>
  </sheetData>
  <pageMargins left="0.7" right="0.7" top="0.75" bottom="0.75" header="0.3" footer="0.3"/>
  <pageSetup paperSize="9" orientation="portrait" r:id="rId1"/>
  <ignoredErrors>
    <ignoredError sqref="H9 H11:H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A9CA-580D-4467-BF50-D67688B35C1E}">
  <sheetPr>
    <tabColor rgb="FF92D050"/>
  </sheetPr>
  <dimension ref="A1:F45"/>
  <sheetViews>
    <sheetView showGridLines="0" zoomScale="85" zoomScaleNormal="85" workbookViewId="0"/>
  </sheetViews>
  <sheetFormatPr defaultColWidth="8.88671875" defaultRowHeight="14.4" x14ac:dyDescent="0.3"/>
  <cols>
    <col min="1" max="2" width="43" customWidth="1"/>
    <col min="3" max="3" width="10.109375" customWidth="1"/>
    <col min="4" max="4" width="11.6640625" bestFit="1" customWidth="1"/>
    <col min="5" max="5" width="11.88671875" bestFit="1" customWidth="1"/>
    <col min="6" max="6" width="15.109375" customWidth="1"/>
  </cols>
  <sheetData>
    <row r="1" spans="1:6" s="139" customFormat="1" ht="60.6" customHeight="1" x14ac:dyDescent="0.3">
      <c r="A1" s="152" t="s">
        <v>0</v>
      </c>
      <c r="B1" s="152" t="s">
        <v>1</v>
      </c>
    </row>
    <row r="2" spans="1:6" ht="18" x14ac:dyDescent="0.3">
      <c r="A2" s="6" t="s">
        <v>228</v>
      </c>
      <c r="B2" s="6" t="s">
        <v>229</v>
      </c>
    </row>
    <row r="3" spans="1:6" ht="28.8" x14ac:dyDescent="0.3">
      <c r="A3" s="28"/>
      <c r="B3" s="28"/>
      <c r="C3" s="8" t="s">
        <v>230</v>
      </c>
      <c r="D3" s="331" t="str">
        <f>'Peļņas vai zaudējumu pārskats'!D3</f>
        <v>01.01.2022.-31.03.2022.</v>
      </c>
      <c r="E3" s="331" t="str">
        <f>'Peļņas vai zaudējumu pārskats'!E3</f>
        <v xml:space="preserve">01.01.2021.-31.03.2021. </v>
      </c>
      <c r="F3" s="74"/>
    </row>
    <row r="4" spans="1:6" x14ac:dyDescent="0.3">
      <c r="A4" s="64" t="s">
        <v>231</v>
      </c>
      <c r="B4" s="72" t="s">
        <v>232</v>
      </c>
      <c r="C4" s="30"/>
      <c r="D4" s="32" t="s">
        <v>105</v>
      </c>
      <c r="E4" s="32" t="s">
        <v>105</v>
      </c>
      <c r="F4" s="90"/>
    </row>
    <row r="5" spans="1:6" x14ac:dyDescent="0.3">
      <c r="A5" s="95" t="s">
        <v>233</v>
      </c>
      <c r="B5" s="95" t="s">
        <v>234</v>
      </c>
      <c r="C5" s="65"/>
      <c r="D5" s="277">
        <f>'Peļņas vai zaudējumu pārskats'!D15</f>
        <v>5433535</v>
      </c>
      <c r="E5" s="277">
        <f>'Peļņas vai zaudējumu pārskats'!E15</f>
        <v>8796342</v>
      </c>
      <c r="F5" s="90"/>
    </row>
    <row r="6" spans="1:6" x14ac:dyDescent="0.3">
      <c r="A6" s="66" t="s">
        <v>235</v>
      </c>
      <c r="B6" s="66" t="s">
        <v>236</v>
      </c>
      <c r="C6" s="26"/>
      <c r="D6" s="207"/>
      <c r="E6" s="207"/>
      <c r="F6" s="45"/>
    </row>
    <row r="7" spans="1:6" x14ac:dyDescent="0.3">
      <c r="A7" s="94" t="s">
        <v>237</v>
      </c>
      <c r="B7" s="287" t="s">
        <v>238</v>
      </c>
      <c r="C7" s="193">
        <v>12</v>
      </c>
      <c r="D7" s="199">
        <v>4275553</v>
      </c>
      <c r="E7" s="199">
        <v>4194347</v>
      </c>
      <c r="F7" s="45"/>
    </row>
    <row r="8" spans="1:6" x14ac:dyDescent="0.3">
      <c r="A8" s="94" t="s">
        <v>239</v>
      </c>
      <c r="B8" s="287" t="s">
        <v>240</v>
      </c>
      <c r="C8" s="35"/>
      <c r="D8" s="199">
        <v>16579</v>
      </c>
      <c r="E8" s="199">
        <v>23183</v>
      </c>
      <c r="F8" s="45"/>
    </row>
    <row r="9" spans="1:6" x14ac:dyDescent="0.3">
      <c r="A9" s="94" t="s">
        <v>241</v>
      </c>
      <c r="B9" s="287" t="s">
        <v>242</v>
      </c>
      <c r="C9" s="35">
        <v>11</v>
      </c>
      <c r="D9" s="199">
        <v>157349</v>
      </c>
      <c r="E9" s="199">
        <v>173533</v>
      </c>
      <c r="F9" s="45"/>
    </row>
    <row r="10" spans="1:6" x14ac:dyDescent="0.3">
      <c r="A10" s="94" t="s">
        <v>243</v>
      </c>
      <c r="B10" s="287" t="s">
        <v>244</v>
      </c>
      <c r="C10" s="26"/>
      <c r="D10" s="199">
        <v>-12176</v>
      </c>
      <c r="E10" s="199">
        <v>106637</v>
      </c>
      <c r="F10" s="45"/>
    </row>
    <row r="11" spans="1:6" x14ac:dyDescent="0.3">
      <c r="A11" s="94" t="s">
        <v>245</v>
      </c>
      <c r="B11" s="287" t="s">
        <v>246</v>
      </c>
      <c r="C11" s="35"/>
      <c r="D11" s="199">
        <v>285780</v>
      </c>
      <c r="E11" s="199">
        <v>90000</v>
      </c>
      <c r="F11" s="90"/>
    </row>
    <row r="12" spans="1:6" x14ac:dyDescent="0.3">
      <c r="A12" s="295" t="s">
        <v>247</v>
      </c>
      <c r="B12" s="337" t="s">
        <v>248</v>
      </c>
      <c r="C12" s="35"/>
      <c r="D12" s="199">
        <v>-135315</v>
      </c>
      <c r="E12" s="199">
        <v>-84377</v>
      </c>
      <c r="F12" s="90"/>
    </row>
    <row r="13" spans="1:6" x14ac:dyDescent="0.3">
      <c r="A13" s="94" t="s">
        <v>249</v>
      </c>
      <c r="B13" s="287" t="s">
        <v>250</v>
      </c>
      <c r="C13" s="26"/>
      <c r="D13" s="199">
        <v>94989</v>
      </c>
      <c r="E13" s="199">
        <v>43813</v>
      </c>
      <c r="F13" s="45"/>
    </row>
    <row r="14" spans="1:6" x14ac:dyDescent="0.3">
      <c r="A14" s="66" t="s">
        <v>251</v>
      </c>
      <c r="B14" s="66" t="s">
        <v>252</v>
      </c>
      <c r="C14" s="26"/>
      <c r="D14" s="208"/>
      <c r="E14" s="208"/>
      <c r="F14" s="45"/>
    </row>
    <row r="15" spans="1:6" ht="44.4" customHeight="1" x14ac:dyDescent="0.3">
      <c r="A15" s="287" t="s">
        <v>253</v>
      </c>
      <c r="B15" s="287" t="s">
        <v>254</v>
      </c>
      <c r="C15" s="26"/>
      <c r="D15" s="199">
        <f>2765281+25197</f>
        <v>2790478</v>
      </c>
      <c r="E15" s="199">
        <f>120306+25197</f>
        <v>145503</v>
      </c>
      <c r="F15" s="45"/>
    </row>
    <row r="16" spans="1:6" x14ac:dyDescent="0.3">
      <c r="A16" s="287" t="s">
        <v>255</v>
      </c>
      <c r="B16" s="287" t="s">
        <v>256</v>
      </c>
      <c r="C16" s="26"/>
      <c r="D16" s="199">
        <f>10689+28092</f>
        <v>38781</v>
      </c>
      <c r="E16" s="199">
        <f>124971-3447</f>
        <v>121524</v>
      </c>
      <c r="F16" s="45"/>
    </row>
    <row r="17" spans="1:6" ht="55.2" customHeight="1" x14ac:dyDescent="0.3">
      <c r="A17" s="288" t="s">
        <v>257</v>
      </c>
      <c r="B17" s="288" t="s">
        <v>258</v>
      </c>
      <c r="C17" s="30"/>
      <c r="D17" s="204">
        <v>3372690</v>
      </c>
      <c r="E17" s="204">
        <v>-4641151</v>
      </c>
      <c r="F17" s="45"/>
    </row>
    <row r="18" spans="1:6" x14ac:dyDescent="0.3">
      <c r="A18" s="95" t="s">
        <v>259</v>
      </c>
      <c r="B18" s="95" t="s">
        <v>260</v>
      </c>
      <c r="C18" s="65"/>
      <c r="D18" s="206">
        <f>SUM(D7:D17)+D5</f>
        <v>16318243</v>
      </c>
      <c r="E18" s="206">
        <f>SUM(E7:E17)+E5</f>
        <v>8969354</v>
      </c>
    </row>
    <row r="19" spans="1:6" x14ac:dyDescent="0.3">
      <c r="A19" s="33" t="s">
        <v>261</v>
      </c>
      <c r="B19" s="33" t="s">
        <v>262</v>
      </c>
      <c r="C19" s="26"/>
      <c r="D19" s="208"/>
      <c r="E19" s="208"/>
    </row>
    <row r="20" spans="1:6" x14ac:dyDescent="0.3">
      <c r="A20" s="94" t="s">
        <v>263</v>
      </c>
      <c r="B20" s="94" t="s">
        <v>264</v>
      </c>
      <c r="C20" s="193"/>
      <c r="D20" s="199">
        <v>-2971505</v>
      </c>
      <c r="E20" s="199">
        <v>-4174026</v>
      </c>
      <c r="F20" s="74"/>
    </row>
    <row r="21" spans="1:6" x14ac:dyDescent="0.3">
      <c r="A21" s="94" t="s">
        <v>265</v>
      </c>
      <c r="B21" s="94" t="s">
        <v>266</v>
      </c>
      <c r="C21" s="35"/>
      <c r="D21" s="199">
        <v>-217933</v>
      </c>
      <c r="E21" s="199">
        <v>-121772</v>
      </c>
      <c r="F21" s="90"/>
    </row>
    <row r="22" spans="1:6" ht="28.8" x14ac:dyDescent="0.3">
      <c r="A22" s="94" t="s">
        <v>267</v>
      </c>
      <c r="B22" s="94" t="s">
        <v>268</v>
      </c>
      <c r="C22" s="26"/>
      <c r="D22" s="199">
        <v>12176</v>
      </c>
      <c r="E22" s="199">
        <v>0</v>
      </c>
      <c r="F22" s="90"/>
    </row>
    <row r="23" spans="1:6" ht="14.4" customHeight="1" x14ac:dyDescent="0.3">
      <c r="A23" s="67" t="s">
        <v>269</v>
      </c>
      <c r="B23" s="67" t="s">
        <v>270</v>
      </c>
      <c r="C23" s="69"/>
      <c r="D23" s="209">
        <v>0</v>
      </c>
      <c r="E23" s="209">
        <v>3014116</v>
      </c>
      <c r="F23" s="53"/>
    </row>
    <row r="24" spans="1:6" x14ac:dyDescent="0.3">
      <c r="A24" s="95" t="s">
        <v>271</v>
      </c>
      <c r="B24" s="95" t="s">
        <v>272</v>
      </c>
      <c r="C24" s="65"/>
      <c r="D24" s="206">
        <f>SUM(D20:D23)</f>
        <v>-3177262</v>
      </c>
      <c r="E24" s="206">
        <f>SUM(E20:E23)</f>
        <v>-1281682</v>
      </c>
      <c r="F24" s="45"/>
    </row>
    <row r="25" spans="1:6" x14ac:dyDescent="0.3">
      <c r="A25" s="33" t="s">
        <v>273</v>
      </c>
      <c r="B25" s="33" t="s">
        <v>274</v>
      </c>
      <c r="C25" s="26"/>
      <c r="D25" s="208"/>
      <c r="E25" s="208"/>
      <c r="F25" s="45"/>
    </row>
    <row r="26" spans="1:6" x14ac:dyDescent="0.3">
      <c r="A26" s="12" t="s">
        <v>275</v>
      </c>
      <c r="B26" s="12" t="s">
        <v>276</v>
      </c>
      <c r="C26" s="30"/>
      <c r="D26" s="204">
        <v>-116342</v>
      </c>
      <c r="E26" s="204">
        <v>-38117</v>
      </c>
      <c r="F26" s="45"/>
    </row>
    <row r="27" spans="1:6" ht="13.95" customHeight="1" x14ac:dyDescent="0.3">
      <c r="A27" s="67" t="s">
        <v>277</v>
      </c>
      <c r="B27" s="67" t="s">
        <v>278</v>
      </c>
      <c r="C27" s="68"/>
      <c r="D27" s="209">
        <v>929024</v>
      </c>
      <c r="E27" s="209">
        <v>25000000</v>
      </c>
      <c r="F27" s="45"/>
    </row>
    <row r="28" spans="1:6" x14ac:dyDescent="0.3">
      <c r="A28" s="67" t="s">
        <v>279</v>
      </c>
      <c r="B28" s="67" t="s">
        <v>280</v>
      </c>
      <c r="C28" s="69"/>
      <c r="D28" s="209">
        <v>-28155679</v>
      </c>
      <c r="E28" s="209">
        <v>-1026910</v>
      </c>
      <c r="F28" s="53"/>
    </row>
    <row r="29" spans="1:6" x14ac:dyDescent="0.3">
      <c r="A29" s="67" t="s">
        <v>281</v>
      </c>
      <c r="B29" s="67" t="s">
        <v>282</v>
      </c>
      <c r="C29" s="69"/>
      <c r="D29" s="209">
        <v>-18996</v>
      </c>
      <c r="E29" s="209">
        <v>-31614</v>
      </c>
      <c r="F29" s="45"/>
    </row>
    <row r="30" spans="1:6" x14ac:dyDescent="0.3">
      <c r="A30" s="67" t="s">
        <v>283</v>
      </c>
      <c r="B30" s="67" t="s">
        <v>284</v>
      </c>
      <c r="C30" s="68"/>
      <c r="D30" s="209">
        <v>-1030</v>
      </c>
      <c r="E30" s="209">
        <v>-252</v>
      </c>
      <c r="F30" s="90"/>
    </row>
    <row r="31" spans="1:6" x14ac:dyDescent="0.3">
      <c r="A31" s="95" t="s">
        <v>285</v>
      </c>
      <c r="B31" s="95" t="s">
        <v>286</v>
      </c>
      <c r="C31" s="65"/>
      <c r="D31" s="206">
        <f>SUM(D26:D30)</f>
        <v>-27363023</v>
      </c>
      <c r="E31" s="206">
        <f>SUM(E26:E30)</f>
        <v>23903107</v>
      </c>
      <c r="F31" s="45"/>
    </row>
    <row r="32" spans="1:6" x14ac:dyDescent="0.3">
      <c r="A32" s="33" t="s">
        <v>287</v>
      </c>
      <c r="B32" s="33" t="s">
        <v>288</v>
      </c>
      <c r="C32" s="40"/>
      <c r="D32" s="210">
        <f>D18+D24+D31</f>
        <v>-14222042</v>
      </c>
      <c r="E32" s="210">
        <f>E18+E24+E31</f>
        <v>31590779</v>
      </c>
      <c r="F32" s="45"/>
    </row>
    <row r="33" spans="1:6" ht="28.8" x14ac:dyDescent="0.3">
      <c r="A33" s="29" t="s">
        <v>289</v>
      </c>
      <c r="B33" s="29" t="s">
        <v>290</v>
      </c>
      <c r="C33" s="39"/>
      <c r="D33" s="211">
        <v>14676110</v>
      </c>
      <c r="E33" s="211">
        <v>15163737</v>
      </c>
      <c r="F33" s="90"/>
    </row>
    <row r="34" spans="1:6" ht="29.4" thickBot="1" x14ac:dyDescent="0.35">
      <c r="A34" s="70" t="s">
        <v>291</v>
      </c>
      <c r="B34" s="70" t="s">
        <v>292</v>
      </c>
      <c r="C34" s="71"/>
      <c r="D34" s="212">
        <f>D33+D32</f>
        <v>454068</v>
      </c>
      <c r="E34" s="212">
        <f>E33+E32</f>
        <v>46754516</v>
      </c>
      <c r="F34" s="45"/>
    </row>
    <row r="35" spans="1:6" ht="15" thickTop="1" x14ac:dyDescent="0.3">
      <c r="A35" s="92"/>
      <c r="B35" s="92"/>
      <c r="C35" s="92"/>
      <c r="D35" s="73"/>
      <c r="E35" s="74"/>
      <c r="F35" s="46"/>
    </row>
    <row r="36" spans="1:6" x14ac:dyDescent="0.3">
      <c r="A36" s="92"/>
      <c r="B36" s="92"/>
      <c r="C36" s="92"/>
      <c r="D36" s="73"/>
      <c r="E36" s="75"/>
      <c r="F36" s="90"/>
    </row>
    <row r="37" spans="1:6" x14ac:dyDescent="0.3">
      <c r="A37" s="91"/>
      <c r="B37" s="91"/>
      <c r="C37" s="91"/>
      <c r="D37" s="44"/>
      <c r="E37" s="90"/>
      <c r="F37" s="45"/>
    </row>
    <row r="38" spans="1:6" x14ac:dyDescent="0.3">
      <c r="A38" s="91"/>
      <c r="B38" s="91"/>
      <c r="C38" s="91"/>
      <c r="D38" s="44"/>
      <c r="E38" s="90"/>
      <c r="F38" s="45"/>
    </row>
    <row r="39" spans="1:6" x14ac:dyDescent="0.3">
      <c r="A39" s="91"/>
      <c r="B39" s="91"/>
      <c r="C39" s="91"/>
      <c r="D39" s="44"/>
      <c r="E39" s="90"/>
      <c r="F39" s="45"/>
    </row>
    <row r="40" spans="1:6" x14ac:dyDescent="0.3">
      <c r="A40" s="91"/>
      <c r="B40" s="91"/>
      <c r="C40" s="91"/>
      <c r="D40" s="44"/>
      <c r="E40" s="90"/>
      <c r="F40" s="45"/>
    </row>
    <row r="41" spans="1:6" x14ac:dyDescent="0.3">
      <c r="A41" s="91"/>
      <c r="B41" s="91"/>
      <c r="C41" s="91"/>
      <c r="D41" s="44"/>
      <c r="E41" s="90"/>
      <c r="F41" s="45"/>
    </row>
    <row r="42" spans="1:6" x14ac:dyDescent="0.3">
      <c r="A42" s="91"/>
      <c r="B42" s="91"/>
      <c r="C42" s="91"/>
      <c r="D42" s="49"/>
      <c r="E42" s="45"/>
      <c r="F42" s="45"/>
    </row>
    <row r="43" spans="1:6" x14ac:dyDescent="0.3">
      <c r="A43" s="91"/>
      <c r="B43" s="91"/>
      <c r="C43" s="91"/>
      <c r="D43" s="44"/>
      <c r="E43" s="45"/>
      <c r="F43" s="45"/>
    </row>
    <row r="44" spans="1:6" x14ac:dyDescent="0.3">
      <c r="A44" s="92"/>
      <c r="B44" s="92"/>
      <c r="C44" s="92"/>
      <c r="D44" s="73"/>
      <c r="E44" s="74"/>
      <c r="F44" s="46"/>
    </row>
    <row r="45" spans="1:6" x14ac:dyDescent="0.3">
      <c r="A45" s="92"/>
      <c r="B45" s="92"/>
      <c r="C45" s="92"/>
      <c r="D45" s="73"/>
      <c r="E45" s="74"/>
      <c r="F45" s="4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031C7-F17B-42A3-9173-7AA037DABA42}">
  <sheetPr>
    <tabColor rgb="FF92D050"/>
  </sheetPr>
  <dimension ref="A1:F52"/>
  <sheetViews>
    <sheetView showGridLines="0" topLeftCell="A11" zoomScale="85" zoomScaleNormal="85" workbookViewId="0">
      <selection activeCell="B27" sqref="B27"/>
    </sheetView>
  </sheetViews>
  <sheetFormatPr defaultColWidth="8.88671875" defaultRowHeight="14.4" x14ac:dyDescent="0.3"/>
  <cols>
    <col min="1" max="2" width="43" style="100" customWidth="1"/>
    <col min="3" max="3" width="11.44140625" style="100" customWidth="1"/>
    <col min="4" max="4" width="15.33203125" style="100" customWidth="1"/>
    <col min="5" max="5" width="15.109375" style="100" customWidth="1"/>
    <col min="6" max="16384" width="8.88671875" style="100"/>
  </cols>
  <sheetData>
    <row r="1" spans="1:6" s="139" customFormat="1" ht="60.6" customHeight="1" x14ac:dyDescent="0.3">
      <c r="A1" s="152" t="s">
        <v>0</v>
      </c>
      <c r="B1" s="152" t="s">
        <v>1</v>
      </c>
    </row>
    <row r="2" spans="1:6" x14ac:dyDescent="0.3">
      <c r="A2" s="351" t="s">
        <v>293</v>
      </c>
      <c r="B2" s="351" t="s">
        <v>294</v>
      </c>
    </row>
    <row r="3" spans="1:6" ht="28.8" x14ac:dyDescent="0.3">
      <c r="A3" s="357" t="s">
        <v>295</v>
      </c>
      <c r="B3" s="357" t="s">
        <v>296</v>
      </c>
    </row>
    <row r="4" spans="1:6" x14ac:dyDescent="0.3">
      <c r="A4" s="341"/>
      <c r="B4" s="341"/>
      <c r="C4" s="342" t="s">
        <v>297</v>
      </c>
      <c r="D4" s="342" t="s">
        <v>298</v>
      </c>
      <c r="E4" s="342" t="s">
        <v>299</v>
      </c>
      <c r="F4" s="342" t="s">
        <v>300</v>
      </c>
    </row>
    <row r="5" spans="1:6" x14ac:dyDescent="0.3">
      <c r="A5" s="343"/>
      <c r="B5" s="344"/>
      <c r="C5" s="345" t="s">
        <v>105</v>
      </c>
      <c r="D5" s="345" t="s">
        <v>105</v>
      </c>
      <c r="E5" s="345" t="s">
        <v>105</v>
      </c>
      <c r="F5" s="345" t="s">
        <v>105</v>
      </c>
    </row>
    <row r="6" spans="1:6" x14ac:dyDescent="0.3">
      <c r="A6" s="344" t="s">
        <v>21</v>
      </c>
      <c r="B6" s="346" t="s">
        <v>80</v>
      </c>
      <c r="C6" s="347">
        <v>9271411</v>
      </c>
      <c r="D6" s="347">
        <v>6508367</v>
      </c>
      <c r="E6" s="347">
        <v>15779778</v>
      </c>
      <c r="F6" s="347">
        <f>C6+D6-E6</f>
        <v>0</v>
      </c>
    </row>
    <row r="7" spans="1:6" x14ac:dyDescent="0.3">
      <c r="A7" s="344" t="s">
        <v>301</v>
      </c>
      <c r="B7" s="344" t="s">
        <v>82</v>
      </c>
      <c r="C7" s="348">
        <v>53172</v>
      </c>
      <c r="D7" s="348">
        <v>118802</v>
      </c>
      <c r="E7" s="347">
        <v>171974</v>
      </c>
      <c r="F7" s="347">
        <f t="shared" ref="F7:F14" si="0">C7+D7-E7</f>
        <v>0</v>
      </c>
    </row>
    <row r="8" spans="1:6" x14ac:dyDescent="0.3">
      <c r="A8" s="344" t="s">
        <v>302</v>
      </c>
      <c r="B8" s="346" t="s">
        <v>84</v>
      </c>
      <c r="C8" s="348">
        <v>-1421655</v>
      </c>
      <c r="D8" s="348">
        <v>-800748</v>
      </c>
      <c r="E8" s="347">
        <v>-2222403</v>
      </c>
      <c r="F8" s="347">
        <f t="shared" si="0"/>
        <v>0</v>
      </c>
    </row>
    <row r="9" spans="1:6" x14ac:dyDescent="0.3">
      <c r="A9" s="344" t="s">
        <v>303</v>
      </c>
      <c r="B9" s="346" t="s">
        <v>86</v>
      </c>
      <c r="C9" s="348">
        <v>-1941204</v>
      </c>
      <c r="D9" s="348">
        <v>-1321701</v>
      </c>
      <c r="E9" s="347">
        <v>-3262905</v>
      </c>
      <c r="F9" s="347">
        <f t="shared" si="0"/>
        <v>0</v>
      </c>
    </row>
    <row r="10" spans="1:6" x14ac:dyDescent="0.3">
      <c r="A10" s="344" t="s">
        <v>304</v>
      </c>
      <c r="B10" s="346" t="s">
        <v>88</v>
      </c>
      <c r="C10" s="348">
        <v>-348848</v>
      </c>
      <c r="D10" s="348">
        <v>-139290</v>
      </c>
      <c r="E10" s="347">
        <v>-488138</v>
      </c>
      <c r="F10" s="347">
        <f t="shared" si="0"/>
        <v>0</v>
      </c>
    </row>
    <row r="11" spans="1:6" ht="28.8" x14ac:dyDescent="0.3">
      <c r="A11" s="344" t="s">
        <v>305</v>
      </c>
      <c r="B11" s="346" t="s">
        <v>90</v>
      </c>
      <c r="C11" s="348">
        <v>-2545496</v>
      </c>
      <c r="D11" s="348">
        <v>-1903985</v>
      </c>
      <c r="E11" s="347">
        <v>-4449481</v>
      </c>
      <c r="F11" s="347">
        <f t="shared" si="0"/>
        <v>0</v>
      </c>
    </row>
    <row r="12" spans="1:6" x14ac:dyDescent="0.3">
      <c r="A12" s="344" t="s">
        <v>306</v>
      </c>
      <c r="B12" s="346" t="s">
        <v>95</v>
      </c>
      <c r="C12" s="348">
        <v>-59903</v>
      </c>
      <c r="D12" s="348">
        <v>-35387</v>
      </c>
      <c r="E12" s="347">
        <v>-95290</v>
      </c>
      <c r="F12" s="347">
        <f t="shared" si="0"/>
        <v>0</v>
      </c>
    </row>
    <row r="13" spans="1:6" x14ac:dyDescent="0.3">
      <c r="A13" s="344" t="s">
        <v>307</v>
      </c>
      <c r="B13" s="346" t="s">
        <v>99</v>
      </c>
      <c r="C13" s="347">
        <v>0</v>
      </c>
      <c r="D13" s="347">
        <v>0</v>
      </c>
      <c r="E13" s="347">
        <v>0</v>
      </c>
      <c r="F13" s="347">
        <f t="shared" si="0"/>
        <v>0</v>
      </c>
    </row>
    <row r="14" spans="1:6" x14ac:dyDescent="0.3">
      <c r="A14" s="349" t="s">
        <v>107</v>
      </c>
      <c r="B14" s="372" t="s">
        <v>101</v>
      </c>
      <c r="C14" s="350">
        <f>SUM(C6:C13)</f>
        <v>3007477</v>
      </c>
      <c r="D14" s="350">
        <f t="shared" ref="D14:E14" si="1">SUM(D6:D13)</f>
        <v>2426058</v>
      </c>
      <c r="E14" s="350">
        <f t="shared" si="1"/>
        <v>5433535</v>
      </c>
      <c r="F14" s="350">
        <f t="shared" si="0"/>
        <v>0</v>
      </c>
    </row>
    <row r="15" spans="1:6" ht="15" thickTop="1" x14ac:dyDescent="0.3"/>
    <row r="16" spans="1:6" ht="28.8" x14ac:dyDescent="0.3">
      <c r="A16" s="357" t="s">
        <v>308</v>
      </c>
      <c r="B16" s="357" t="s">
        <v>309</v>
      </c>
      <c r="C16" s="352"/>
      <c r="D16" s="352"/>
      <c r="E16" s="352"/>
      <c r="F16" s="352"/>
    </row>
    <row r="17" spans="1:6" x14ac:dyDescent="0.3">
      <c r="A17" s="341"/>
      <c r="B17" s="341"/>
      <c r="C17" s="342" t="s">
        <v>297</v>
      </c>
      <c r="D17" s="342" t="s">
        <v>298</v>
      </c>
      <c r="E17" s="342" t="s">
        <v>299</v>
      </c>
      <c r="F17" s="342" t="s">
        <v>300</v>
      </c>
    </row>
    <row r="18" spans="1:6" x14ac:dyDescent="0.3">
      <c r="A18" s="343"/>
      <c r="B18" s="344"/>
      <c r="C18" s="345" t="s">
        <v>105</v>
      </c>
      <c r="D18" s="345" t="s">
        <v>105</v>
      </c>
      <c r="E18" s="345" t="s">
        <v>105</v>
      </c>
      <c r="F18" s="345" t="s">
        <v>105</v>
      </c>
    </row>
    <row r="19" spans="1:6" x14ac:dyDescent="0.3">
      <c r="A19" s="344" t="s">
        <v>21</v>
      </c>
      <c r="B19" s="346" t="s">
        <v>80</v>
      </c>
      <c r="C19" s="347">
        <v>13152297</v>
      </c>
      <c r="D19" s="347">
        <v>5522644</v>
      </c>
      <c r="E19" s="347">
        <v>18674941</v>
      </c>
      <c r="F19" s="347">
        <f t="shared" ref="F19:F27" si="2">C19+D19-E19</f>
        <v>0</v>
      </c>
    </row>
    <row r="20" spans="1:6" x14ac:dyDescent="0.3">
      <c r="A20" s="344" t="s">
        <v>301</v>
      </c>
      <c r="B20" s="344" t="s">
        <v>82</v>
      </c>
      <c r="C20" s="348">
        <v>29025</v>
      </c>
      <c r="D20" s="348">
        <v>66515</v>
      </c>
      <c r="E20" s="347">
        <v>95540</v>
      </c>
      <c r="F20" s="347">
        <f t="shared" si="2"/>
        <v>0</v>
      </c>
    </row>
    <row r="21" spans="1:6" x14ac:dyDescent="0.3">
      <c r="A21" s="344" t="s">
        <v>302</v>
      </c>
      <c r="B21" s="346" t="s">
        <v>84</v>
      </c>
      <c r="C21" s="348">
        <v>-1142502</v>
      </c>
      <c r="D21" s="348">
        <v>-587991</v>
      </c>
      <c r="E21" s="347">
        <v>-1730493</v>
      </c>
      <c r="F21" s="347">
        <f t="shared" si="2"/>
        <v>0</v>
      </c>
    </row>
    <row r="22" spans="1:6" x14ac:dyDescent="0.3">
      <c r="A22" s="344" t="s">
        <v>303</v>
      </c>
      <c r="B22" s="346" t="s">
        <v>86</v>
      </c>
      <c r="C22" s="348">
        <v>-1735061</v>
      </c>
      <c r="D22" s="348">
        <v>-1191822</v>
      </c>
      <c r="E22" s="347">
        <v>-2926883</v>
      </c>
      <c r="F22" s="347">
        <f t="shared" si="2"/>
        <v>0</v>
      </c>
    </row>
    <row r="23" spans="1:6" x14ac:dyDescent="0.3">
      <c r="A23" s="344" t="s">
        <v>304</v>
      </c>
      <c r="B23" s="346" t="s">
        <v>88</v>
      </c>
      <c r="C23" s="348">
        <v>-515210</v>
      </c>
      <c r="D23" s="348">
        <v>-366077</v>
      </c>
      <c r="E23" s="347">
        <v>-881287</v>
      </c>
      <c r="F23" s="347">
        <f t="shared" si="2"/>
        <v>0</v>
      </c>
    </row>
    <row r="24" spans="1:6" ht="28.8" x14ac:dyDescent="0.3">
      <c r="A24" s="344" t="s">
        <v>305</v>
      </c>
      <c r="B24" s="346" t="s">
        <v>90</v>
      </c>
      <c r="C24" s="348">
        <v>-2540745</v>
      </c>
      <c r="D24" s="348">
        <v>-1850317</v>
      </c>
      <c r="E24" s="347">
        <v>-4391062</v>
      </c>
      <c r="F24" s="347">
        <f t="shared" si="2"/>
        <v>0</v>
      </c>
    </row>
    <row r="25" spans="1:6" x14ac:dyDescent="0.3">
      <c r="A25" s="344" t="s">
        <v>306</v>
      </c>
      <c r="B25" s="346" t="s">
        <v>95</v>
      </c>
      <c r="C25" s="348">
        <v>-27808</v>
      </c>
      <c r="D25" s="348">
        <v>-16606</v>
      </c>
      <c r="E25" s="347">
        <v>-44414</v>
      </c>
      <c r="F25" s="347">
        <f t="shared" si="2"/>
        <v>0</v>
      </c>
    </row>
    <row r="26" spans="1:6" x14ac:dyDescent="0.3">
      <c r="A26" s="344" t="s">
        <v>307</v>
      </c>
      <c r="B26" s="346" t="s">
        <v>99</v>
      </c>
      <c r="C26" s="347">
        <v>0</v>
      </c>
      <c r="D26" s="347">
        <v>0</v>
      </c>
      <c r="E26" s="347">
        <v>0</v>
      </c>
      <c r="F26" s="347">
        <f t="shared" si="2"/>
        <v>0</v>
      </c>
    </row>
    <row r="27" spans="1:6" x14ac:dyDescent="0.3">
      <c r="A27" s="349" t="s">
        <v>107</v>
      </c>
      <c r="B27" s="372" t="s">
        <v>101</v>
      </c>
      <c r="C27" s="350">
        <f>SUM(C19:C26)</f>
        <v>7219996</v>
      </c>
      <c r="D27" s="350">
        <f t="shared" ref="D27:E27" si="3">SUM(D19:D26)</f>
        <v>1576346</v>
      </c>
      <c r="E27" s="350">
        <f t="shared" si="3"/>
        <v>8796342</v>
      </c>
      <c r="F27" s="350">
        <f t="shared" si="2"/>
        <v>0</v>
      </c>
    </row>
    <row r="28" spans="1:6" ht="15" thickTop="1" x14ac:dyDescent="0.3"/>
    <row r="29" spans="1:6" ht="28.8" x14ac:dyDescent="0.3">
      <c r="A29" s="357" t="s">
        <v>310</v>
      </c>
      <c r="B29" s="357" t="s">
        <v>311</v>
      </c>
      <c r="C29" s="353"/>
      <c r="D29" s="353"/>
      <c r="E29" s="353"/>
      <c r="F29" s="353"/>
    </row>
    <row r="30" spans="1:6" x14ac:dyDescent="0.3">
      <c r="A30" s="341"/>
      <c r="B30" s="341"/>
      <c r="C30" s="342" t="s">
        <v>297</v>
      </c>
      <c r="D30" s="342" t="s">
        <v>298</v>
      </c>
      <c r="E30" s="342" t="s">
        <v>299</v>
      </c>
      <c r="F30" s="342" t="s">
        <v>300</v>
      </c>
    </row>
    <row r="31" spans="1:6" x14ac:dyDescent="0.3">
      <c r="A31" s="343"/>
      <c r="B31" s="344"/>
      <c r="C31" s="345" t="s">
        <v>105</v>
      </c>
      <c r="D31" s="345" t="s">
        <v>105</v>
      </c>
      <c r="E31" s="345" t="s">
        <v>105</v>
      </c>
      <c r="F31" s="345" t="s">
        <v>105</v>
      </c>
    </row>
    <row r="32" spans="1:6" x14ac:dyDescent="0.3">
      <c r="A32" s="346" t="s">
        <v>312</v>
      </c>
      <c r="B32" s="346" t="s">
        <v>28</v>
      </c>
      <c r="C32" s="347">
        <v>233820537</v>
      </c>
      <c r="D32" s="347">
        <v>215920584</v>
      </c>
      <c r="E32" s="347">
        <v>449741121</v>
      </c>
      <c r="F32" s="347">
        <f t="shared" ref="F32:F33" si="4">C32+D32-E32</f>
        <v>0</v>
      </c>
    </row>
    <row r="33" spans="1:6" ht="29.4" thickBot="1" x14ac:dyDescent="0.35">
      <c r="A33" s="354" t="s">
        <v>313</v>
      </c>
      <c r="B33" s="354" t="s">
        <v>314</v>
      </c>
      <c r="C33" s="355">
        <v>950775</v>
      </c>
      <c r="D33" s="355">
        <v>2183669</v>
      </c>
      <c r="E33" s="356">
        <v>3134444</v>
      </c>
      <c r="F33" s="356">
        <f t="shared" si="4"/>
        <v>0</v>
      </c>
    </row>
    <row r="34" spans="1:6" ht="15" thickTop="1" x14ac:dyDescent="0.3"/>
    <row r="35" spans="1:6" ht="28.8" x14ac:dyDescent="0.3">
      <c r="A35" s="357" t="s">
        <v>315</v>
      </c>
      <c r="B35" s="357" t="s">
        <v>316</v>
      </c>
      <c r="C35" s="353"/>
      <c r="D35" s="353"/>
      <c r="E35" s="353"/>
      <c r="F35" s="353"/>
    </row>
    <row r="36" spans="1:6" x14ac:dyDescent="0.3">
      <c r="A36" s="341"/>
      <c r="B36" s="341"/>
      <c r="C36" s="342" t="s">
        <v>297</v>
      </c>
      <c r="D36" s="342" t="s">
        <v>298</v>
      </c>
      <c r="E36" s="342" t="s">
        <v>299</v>
      </c>
      <c r="F36" s="342" t="s">
        <v>300</v>
      </c>
    </row>
    <row r="37" spans="1:6" x14ac:dyDescent="0.3">
      <c r="A37" s="343"/>
      <c r="B37" s="344"/>
      <c r="C37" s="345" t="s">
        <v>105</v>
      </c>
      <c r="D37" s="345" t="s">
        <v>105</v>
      </c>
      <c r="E37" s="345" t="s">
        <v>105</v>
      </c>
      <c r="F37" s="345" t="s">
        <v>105</v>
      </c>
    </row>
    <row r="38" spans="1:6" x14ac:dyDescent="0.3">
      <c r="A38" s="346" t="s">
        <v>312</v>
      </c>
      <c r="B38" s="346" t="s">
        <v>28</v>
      </c>
      <c r="C38" s="347">
        <v>258233899</v>
      </c>
      <c r="D38" s="347">
        <v>225979906</v>
      </c>
      <c r="E38" s="347">
        <v>484213805</v>
      </c>
      <c r="F38" s="347">
        <f t="shared" ref="F38:F39" si="5">C38+D38-E38</f>
        <v>0</v>
      </c>
    </row>
    <row r="39" spans="1:6" ht="29.4" thickBot="1" x14ac:dyDescent="0.35">
      <c r="A39" s="354" t="s">
        <v>313</v>
      </c>
      <c r="B39" s="354" t="s">
        <v>314</v>
      </c>
      <c r="C39" s="355">
        <v>1352361</v>
      </c>
      <c r="D39" s="355">
        <v>2558774</v>
      </c>
      <c r="E39" s="356">
        <v>3911135</v>
      </c>
      <c r="F39" s="356">
        <f t="shared" si="5"/>
        <v>0</v>
      </c>
    </row>
    <row r="40" spans="1:6" ht="15" thickTop="1" x14ac:dyDescent="0.3"/>
    <row r="42" spans="1:6" x14ac:dyDescent="0.3">
      <c r="A42" s="358" t="s">
        <v>317</v>
      </c>
      <c r="B42" s="359" t="s">
        <v>318</v>
      </c>
      <c r="C42" s="360"/>
      <c r="D42" s="360"/>
      <c r="E42" s="360"/>
      <c r="F42" s="360"/>
    </row>
    <row r="43" spans="1:6" ht="57.6" x14ac:dyDescent="0.3">
      <c r="A43" s="361" t="s">
        <v>319</v>
      </c>
      <c r="B43" s="361" t="s">
        <v>320</v>
      </c>
      <c r="C43" s="360"/>
      <c r="D43" s="360"/>
      <c r="E43" s="360"/>
      <c r="F43" s="360"/>
    </row>
    <row r="44" spans="1:6" x14ac:dyDescent="0.3">
      <c r="A44" s="362"/>
      <c r="B44" s="362"/>
      <c r="C44" s="363" t="s">
        <v>297</v>
      </c>
      <c r="D44" s="363" t="s">
        <v>298</v>
      </c>
      <c r="E44" s="363" t="s">
        <v>299</v>
      </c>
      <c r="F44" s="363" t="s">
        <v>300</v>
      </c>
    </row>
    <row r="45" spans="1:6" x14ac:dyDescent="0.3">
      <c r="A45" s="364"/>
      <c r="B45" s="365"/>
      <c r="C45" s="366" t="s">
        <v>105</v>
      </c>
      <c r="D45" s="366" t="s">
        <v>105</v>
      </c>
      <c r="E45" s="366" t="s">
        <v>105</v>
      </c>
      <c r="F45" s="366" t="s">
        <v>105</v>
      </c>
    </row>
    <row r="46" spans="1:6" ht="28.95" customHeight="1" thickBot="1" x14ac:dyDescent="0.35">
      <c r="A46" s="367" t="s">
        <v>321</v>
      </c>
      <c r="B46" s="367" t="s">
        <v>322</v>
      </c>
      <c r="C46" s="368">
        <v>5576787.7799999993</v>
      </c>
      <c r="D46" s="368">
        <v>4556885.88</v>
      </c>
      <c r="E46" s="369">
        <f>C46+D46</f>
        <v>10133673.66</v>
      </c>
      <c r="F46" s="369">
        <f>C46+D46-E46</f>
        <v>0</v>
      </c>
    </row>
    <row r="47" spans="1:6" ht="15" thickTop="1" x14ac:dyDescent="0.3">
      <c r="A47" s="370"/>
      <c r="B47" s="370"/>
      <c r="C47" s="371"/>
      <c r="D47" s="371"/>
      <c r="E47" s="371"/>
      <c r="F47" s="370"/>
    </row>
    <row r="48" spans="1:6" ht="57.6" x14ac:dyDescent="0.3">
      <c r="A48" s="361" t="s">
        <v>323</v>
      </c>
      <c r="B48" s="361" t="s">
        <v>324</v>
      </c>
      <c r="C48" s="360"/>
      <c r="D48" s="360"/>
      <c r="E48" s="360"/>
      <c r="F48" s="360"/>
    </row>
    <row r="49" spans="1:6" x14ac:dyDescent="0.3">
      <c r="A49" s="362"/>
      <c r="B49" s="362"/>
      <c r="C49" s="363" t="s">
        <v>297</v>
      </c>
      <c r="D49" s="363" t="s">
        <v>298</v>
      </c>
      <c r="E49" s="363" t="s">
        <v>299</v>
      </c>
      <c r="F49" s="363" t="s">
        <v>300</v>
      </c>
    </row>
    <row r="50" spans="1:6" x14ac:dyDescent="0.3">
      <c r="A50" s="364"/>
      <c r="B50" s="365"/>
      <c r="C50" s="366" t="s">
        <v>105</v>
      </c>
      <c r="D50" s="366" t="s">
        <v>105</v>
      </c>
      <c r="E50" s="366" t="s">
        <v>105</v>
      </c>
      <c r="F50" s="366" t="s">
        <v>105</v>
      </c>
    </row>
    <row r="51" spans="1:6" ht="30.6" customHeight="1" thickBot="1" x14ac:dyDescent="0.35">
      <c r="A51" s="367" t="s">
        <v>321</v>
      </c>
      <c r="B51" s="367" t="s">
        <v>322</v>
      </c>
      <c r="C51" s="368">
        <v>8258734.1200000001</v>
      </c>
      <c r="D51" s="368">
        <v>2843753.1829545456</v>
      </c>
      <c r="E51" s="369">
        <f>C51+D51</f>
        <v>11102487.302954545</v>
      </c>
      <c r="F51" s="369">
        <f>C51+D51-E51</f>
        <v>0</v>
      </c>
    </row>
    <row r="52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0E2-0945-4ED5-9EDF-7EC7659C2FB4}">
  <sheetPr>
    <tabColor rgb="FF92D050"/>
  </sheetPr>
  <dimension ref="A1:E52"/>
  <sheetViews>
    <sheetView showGridLines="0" zoomScale="85" zoomScaleNormal="85" workbookViewId="0"/>
  </sheetViews>
  <sheetFormatPr defaultColWidth="8.88671875" defaultRowHeight="14.4" x14ac:dyDescent="0.3"/>
  <cols>
    <col min="1" max="2" width="43" style="100" customWidth="1"/>
    <col min="3" max="3" width="11.44140625" style="100" customWidth="1"/>
    <col min="4" max="4" width="15.33203125" style="100" customWidth="1"/>
    <col min="5" max="5" width="15.109375" style="100" customWidth="1"/>
    <col min="6" max="16384" width="8.88671875" style="100"/>
  </cols>
  <sheetData>
    <row r="1" spans="1:5" s="139" customFormat="1" ht="60.6" customHeight="1" x14ac:dyDescent="0.3">
      <c r="A1" s="152" t="s">
        <v>0</v>
      </c>
      <c r="B1" s="152" t="s">
        <v>1</v>
      </c>
    </row>
    <row r="2" spans="1:5" x14ac:dyDescent="0.3">
      <c r="A2" s="78" t="s">
        <v>325</v>
      </c>
      <c r="B2" s="78" t="s">
        <v>80</v>
      </c>
    </row>
    <row r="3" spans="1:5" ht="28.8" x14ac:dyDescent="0.3">
      <c r="A3" s="27"/>
      <c r="B3" s="27"/>
      <c r="C3" s="120" t="str">
        <f>'Peļņas vai zaudējumu pārskats'!D3</f>
        <v>01.01.2022.-31.03.2022.</v>
      </c>
      <c r="D3" s="120" t="str">
        <f>'Peļņas vai zaudējumu pārskats'!E3</f>
        <v xml:space="preserve">01.01.2021.-31.03.2021. </v>
      </c>
      <c r="E3" s="74"/>
    </row>
    <row r="4" spans="1:5" x14ac:dyDescent="0.3">
      <c r="A4" s="10"/>
      <c r="B4" s="2"/>
      <c r="C4" s="155" t="s">
        <v>105</v>
      </c>
      <c r="D4" s="155" t="s">
        <v>105</v>
      </c>
      <c r="E4" s="90"/>
    </row>
    <row r="5" spans="1:5" x14ac:dyDescent="0.3">
      <c r="A5" s="94" t="s">
        <v>326</v>
      </c>
      <c r="B5" s="20" t="s">
        <v>327</v>
      </c>
      <c r="C5" s="158">
        <v>9137794</v>
      </c>
      <c r="D5" s="158">
        <v>13037879</v>
      </c>
      <c r="E5" s="90"/>
    </row>
    <row r="6" spans="1:5" x14ac:dyDescent="0.3">
      <c r="A6" s="94" t="s">
        <v>328</v>
      </c>
      <c r="B6" s="94" t="s">
        <v>329</v>
      </c>
      <c r="C6" s="1">
        <v>6508367</v>
      </c>
      <c r="D6" s="1">
        <v>5522644</v>
      </c>
      <c r="E6" s="45"/>
    </row>
    <row r="7" spans="1:5" x14ac:dyDescent="0.3">
      <c r="A7" s="12" t="s">
        <v>330</v>
      </c>
      <c r="B7" s="91" t="s">
        <v>331</v>
      </c>
      <c r="C7" s="159">
        <v>133617</v>
      </c>
      <c r="D7" s="159">
        <v>114418</v>
      </c>
      <c r="E7" s="45"/>
    </row>
    <row r="8" spans="1:5" ht="15" thickBot="1" x14ac:dyDescent="0.35">
      <c r="A8" s="77"/>
      <c r="B8" s="13"/>
      <c r="C8" s="79">
        <f>C5+C6+C7</f>
        <v>15779778</v>
      </c>
      <c r="D8" s="79">
        <f>D5+D6+D7</f>
        <v>18674941</v>
      </c>
      <c r="E8" s="45"/>
    </row>
    <row r="9" spans="1:5" ht="15" thickTop="1" x14ac:dyDescent="0.3">
      <c r="A9" s="91"/>
      <c r="B9" s="91"/>
      <c r="C9" s="44"/>
      <c r="D9" s="90"/>
      <c r="E9" s="45"/>
    </row>
    <row r="10" spans="1:5" x14ac:dyDescent="0.3">
      <c r="A10" s="80" t="s">
        <v>332</v>
      </c>
      <c r="B10" s="78" t="s">
        <v>82</v>
      </c>
      <c r="E10" s="90"/>
    </row>
    <row r="11" spans="1:5" ht="28.8" x14ac:dyDescent="0.3">
      <c r="A11" s="27"/>
      <c r="B11" s="27"/>
      <c r="C11" s="120" t="str">
        <f>C3</f>
        <v>01.01.2022.-31.03.2022.</v>
      </c>
      <c r="D11" s="120" t="str">
        <f>D3</f>
        <v xml:space="preserve">01.01.2021.-31.03.2021. </v>
      </c>
      <c r="E11" s="45"/>
    </row>
    <row r="12" spans="1:5" x14ac:dyDescent="0.3">
      <c r="A12" s="10"/>
      <c r="B12" s="2"/>
      <c r="C12" s="155" t="s">
        <v>105</v>
      </c>
      <c r="D12" s="155" t="s">
        <v>105</v>
      </c>
      <c r="E12" s="90"/>
    </row>
    <row r="13" spans="1:5" x14ac:dyDescent="0.3">
      <c r="A13" s="94" t="s">
        <v>333</v>
      </c>
      <c r="B13" s="10" t="s">
        <v>334</v>
      </c>
      <c r="C13" s="163">
        <v>135315</v>
      </c>
      <c r="D13" s="163">
        <v>84377</v>
      </c>
      <c r="E13" s="45"/>
    </row>
    <row r="14" spans="1:5" x14ac:dyDescent="0.3">
      <c r="A14" s="94" t="s">
        <v>335</v>
      </c>
      <c r="B14" s="10" t="s">
        <v>82</v>
      </c>
      <c r="C14" s="163">
        <v>36659</v>
      </c>
      <c r="D14" s="163">
        <v>11163</v>
      </c>
      <c r="E14" s="45"/>
    </row>
    <row r="15" spans="1:5" ht="15" thickBot="1" x14ac:dyDescent="0.35">
      <c r="A15" s="77"/>
      <c r="B15" s="13"/>
      <c r="C15" s="278">
        <f>SUM(C13:C14)</f>
        <v>171974</v>
      </c>
      <c r="D15" s="278">
        <f>SUM(D13:D14)</f>
        <v>95540</v>
      </c>
      <c r="E15" s="45"/>
    </row>
    <row r="16" spans="1:5" ht="15" thickTop="1" x14ac:dyDescent="0.3">
      <c r="A16" s="92"/>
      <c r="B16" s="92"/>
      <c r="C16" s="73"/>
      <c r="D16" s="74"/>
      <c r="E16" s="45"/>
    </row>
    <row r="17" spans="1:5" x14ac:dyDescent="0.3">
      <c r="A17" s="78" t="s">
        <v>336</v>
      </c>
      <c r="B17" s="78" t="s">
        <v>84</v>
      </c>
    </row>
    <row r="18" spans="1:5" ht="28.8" x14ac:dyDescent="0.3">
      <c r="A18" s="27"/>
      <c r="B18" s="27"/>
      <c r="C18" s="120" t="str">
        <f>C11</f>
        <v>01.01.2022.-31.03.2022.</v>
      </c>
      <c r="D18" s="120" t="str">
        <f>D11</f>
        <v xml:space="preserve">01.01.2021.-31.03.2021. </v>
      </c>
    </row>
    <row r="19" spans="1:5" ht="14.4" customHeight="1" x14ac:dyDescent="0.3">
      <c r="A19" s="10"/>
      <c r="B19" s="10"/>
      <c r="C19" s="155" t="s">
        <v>105</v>
      </c>
      <c r="D19" s="155" t="s">
        <v>106</v>
      </c>
    </row>
    <row r="20" spans="1:5" ht="28.8" x14ac:dyDescent="0.3">
      <c r="A20" s="17" t="s">
        <v>337</v>
      </c>
      <c r="B20" s="20" t="s">
        <v>338</v>
      </c>
      <c r="C20" s="279">
        <v>1315780</v>
      </c>
      <c r="D20" s="158">
        <v>1072972</v>
      </c>
    </row>
    <row r="21" spans="1:5" ht="14.4" customHeight="1" x14ac:dyDescent="0.3">
      <c r="A21" s="17" t="s">
        <v>339</v>
      </c>
      <c r="B21" s="94" t="s">
        <v>340</v>
      </c>
      <c r="C21" s="1">
        <v>223899</v>
      </c>
      <c r="D21" s="1">
        <v>159433</v>
      </c>
    </row>
    <row r="22" spans="1:5" ht="14.4" customHeight="1" x14ac:dyDescent="0.3">
      <c r="A22" s="17" t="s">
        <v>341</v>
      </c>
      <c r="B22" s="94" t="s">
        <v>342</v>
      </c>
      <c r="C22" s="1">
        <v>401047</v>
      </c>
      <c r="D22" s="1">
        <v>263916</v>
      </c>
    </row>
    <row r="23" spans="1:5" ht="14.4" customHeight="1" x14ac:dyDescent="0.3">
      <c r="A23" s="17" t="s">
        <v>343</v>
      </c>
      <c r="B23" s="94" t="s">
        <v>344</v>
      </c>
      <c r="C23" s="1">
        <v>203637</v>
      </c>
      <c r="D23" s="1">
        <v>162616</v>
      </c>
    </row>
    <row r="24" spans="1:5" ht="14.4" customHeight="1" x14ac:dyDescent="0.3">
      <c r="A24" s="17" t="s">
        <v>345</v>
      </c>
      <c r="B24" s="94" t="s">
        <v>346</v>
      </c>
      <c r="C24" s="1">
        <v>78040</v>
      </c>
      <c r="D24" s="1">
        <v>71556</v>
      </c>
    </row>
    <row r="25" spans="1:5" ht="15" thickBot="1" x14ac:dyDescent="0.35">
      <c r="A25" s="18"/>
      <c r="B25" s="18"/>
      <c r="C25" s="79">
        <f>SUM(C20:C24)</f>
        <v>2222403</v>
      </c>
      <c r="D25" s="79">
        <f>SUM(D20:D24)</f>
        <v>1730493</v>
      </c>
    </row>
    <row r="26" spans="1:5" ht="15" thickTop="1" x14ac:dyDescent="0.3">
      <c r="A26" s="91"/>
      <c r="B26" s="91"/>
      <c r="C26" s="44"/>
      <c r="D26" s="90"/>
      <c r="E26" s="45"/>
    </row>
    <row r="27" spans="1:5" x14ac:dyDescent="0.3">
      <c r="A27" s="78" t="s">
        <v>347</v>
      </c>
      <c r="B27" s="78" t="s">
        <v>86</v>
      </c>
    </row>
    <row r="28" spans="1:5" ht="28.8" x14ac:dyDescent="0.3">
      <c r="A28" s="27"/>
      <c r="B28" s="27"/>
      <c r="C28" s="120" t="str">
        <f>C18</f>
        <v>01.01.2022.-31.03.2022.</v>
      </c>
      <c r="D28" s="120" t="str">
        <f>D18</f>
        <v xml:space="preserve">01.01.2021.-31.03.2021. </v>
      </c>
    </row>
    <row r="29" spans="1:5" ht="14.4" customHeight="1" x14ac:dyDescent="0.3">
      <c r="A29" s="10"/>
      <c r="B29" s="10"/>
      <c r="C29" s="155" t="s">
        <v>105</v>
      </c>
      <c r="D29" s="155" t="s">
        <v>348</v>
      </c>
    </row>
    <row r="30" spans="1:5" ht="14.4" customHeight="1" x14ac:dyDescent="0.3">
      <c r="A30" s="17" t="s">
        <v>349</v>
      </c>
      <c r="B30" s="20" t="s">
        <v>350</v>
      </c>
      <c r="C30" s="158">
        <v>2524025</v>
      </c>
      <c r="D30" s="158">
        <v>2248575</v>
      </c>
    </row>
    <row r="31" spans="1:5" ht="28.95" customHeight="1" x14ac:dyDescent="0.3">
      <c r="A31" s="17" t="s">
        <v>351</v>
      </c>
      <c r="B31" s="94" t="s">
        <v>352</v>
      </c>
      <c r="C31" s="1">
        <v>595641</v>
      </c>
      <c r="D31" s="1">
        <v>554053</v>
      </c>
    </row>
    <row r="32" spans="1:5" x14ac:dyDescent="0.3">
      <c r="A32" s="17" t="s">
        <v>353</v>
      </c>
      <c r="B32" s="94" t="s">
        <v>354</v>
      </c>
      <c r="C32" s="1">
        <v>139144</v>
      </c>
      <c r="D32" s="1">
        <v>122140</v>
      </c>
    </row>
    <row r="33" spans="1:5" ht="14.4" customHeight="1" x14ac:dyDescent="0.3">
      <c r="A33" s="67" t="s">
        <v>355</v>
      </c>
      <c r="B33" s="12" t="s">
        <v>356</v>
      </c>
      <c r="C33" s="159">
        <v>4095</v>
      </c>
      <c r="D33" s="159">
        <v>2115</v>
      </c>
    </row>
    <row r="34" spans="1:5" ht="15" thickBot="1" x14ac:dyDescent="0.35">
      <c r="A34" s="81" t="s">
        <v>357</v>
      </c>
      <c r="B34" s="81"/>
      <c r="C34" s="276">
        <f>SUM(C30:C33)</f>
        <v>3262905</v>
      </c>
      <c r="D34" s="276">
        <f>SUM(D30:D33)</f>
        <v>2926883</v>
      </c>
    </row>
    <row r="35" spans="1:5" ht="15" thickTop="1" x14ac:dyDescent="0.3">
      <c r="A35" s="91"/>
      <c r="B35" s="91"/>
      <c r="C35" s="44"/>
      <c r="D35" s="90"/>
      <c r="E35" s="45"/>
    </row>
    <row r="36" spans="1:5" x14ac:dyDescent="0.3">
      <c r="A36" s="78" t="s">
        <v>358</v>
      </c>
      <c r="B36" s="78" t="s">
        <v>359</v>
      </c>
    </row>
    <row r="37" spans="1:5" ht="28.8" x14ac:dyDescent="0.3">
      <c r="A37" s="27"/>
      <c r="B37" s="27"/>
      <c r="C37" s="120" t="str">
        <f>C28</f>
        <v>01.01.2022.-31.03.2022.</v>
      </c>
      <c r="D37" s="120" t="str">
        <f>D28</f>
        <v xml:space="preserve">01.01.2021.-31.03.2021. </v>
      </c>
    </row>
    <row r="38" spans="1:5" ht="14.4" customHeight="1" x14ac:dyDescent="0.3">
      <c r="A38" s="10"/>
      <c r="B38" s="10"/>
      <c r="C38" s="155" t="s">
        <v>105</v>
      </c>
      <c r="D38" s="155" t="s">
        <v>106</v>
      </c>
    </row>
    <row r="39" spans="1:5" ht="14.4" customHeight="1" x14ac:dyDescent="0.3">
      <c r="A39" s="62" t="s">
        <v>360</v>
      </c>
      <c r="B39" s="20" t="s">
        <v>361</v>
      </c>
      <c r="C39" s="158">
        <v>203877</v>
      </c>
      <c r="D39" s="158">
        <v>271531</v>
      </c>
    </row>
    <row r="40" spans="1:5" ht="14.4" customHeight="1" x14ac:dyDescent="0.3">
      <c r="A40" s="17" t="s">
        <v>362</v>
      </c>
      <c r="B40" s="12" t="s">
        <v>363</v>
      </c>
      <c r="C40" s="159">
        <v>284261</v>
      </c>
      <c r="D40" s="159">
        <v>503119</v>
      </c>
    </row>
    <row r="41" spans="1:5" x14ac:dyDescent="0.3">
      <c r="A41" s="67" t="s">
        <v>364</v>
      </c>
      <c r="B41" s="67" t="s">
        <v>365</v>
      </c>
      <c r="C41" s="162">
        <v>0</v>
      </c>
      <c r="D41" s="162">
        <v>106637</v>
      </c>
    </row>
    <row r="42" spans="1:5" ht="15" thickBot="1" x14ac:dyDescent="0.35">
      <c r="A42" s="5"/>
      <c r="B42" s="5"/>
      <c r="C42" s="79">
        <f>SUM(C39:C41)</f>
        <v>488138</v>
      </c>
      <c r="D42" s="79">
        <f>SUM(D39:D41)</f>
        <v>881287</v>
      </c>
    </row>
    <row r="43" spans="1:5" ht="35.4" customHeight="1" thickTop="1" x14ac:dyDescent="0.3">
      <c r="A43" s="151" t="s">
        <v>366</v>
      </c>
      <c r="B43" s="151" t="s">
        <v>367</v>
      </c>
      <c r="C43" s="151"/>
      <c r="D43" s="151"/>
    </row>
    <row r="45" spans="1:5" x14ac:dyDescent="0.3">
      <c r="A45" s="80" t="s">
        <v>368</v>
      </c>
      <c r="B45" s="80" t="s">
        <v>369</v>
      </c>
    </row>
    <row r="46" spans="1:5" ht="28.8" x14ac:dyDescent="0.3">
      <c r="A46" s="28"/>
      <c r="B46" s="154"/>
      <c r="C46" s="120" t="str">
        <f>C37</f>
        <v>01.01.2022.-31.03.2022.</v>
      </c>
      <c r="D46" s="120" t="str">
        <f>D37</f>
        <v xml:space="preserve">01.01.2021.-31.03.2021. </v>
      </c>
    </row>
    <row r="47" spans="1:5" x14ac:dyDescent="0.3">
      <c r="A47" s="94"/>
      <c r="B47" s="155"/>
      <c r="C47" s="155" t="s">
        <v>105</v>
      </c>
      <c r="D47" s="155" t="s">
        <v>105</v>
      </c>
    </row>
    <row r="48" spans="1:5" x14ac:dyDescent="0.3">
      <c r="A48" s="94" t="s">
        <v>275</v>
      </c>
      <c r="B48" s="20" t="s">
        <v>276</v>
      </c>
      <c r="C48" s="158">
        <v>89602</v>
      </c>
      <c r="D48" s="158">
        <v>38117</v>
      </c>
    </row>
    <row r="49" spans="1:4" x14ac:dyDescent="0.3">
      <c r="A49" s="94" t="s">
        <v>370</v>
      </c>
      <c r="B49" s="94" t="s">
        <v>371</v>
      </c>
      <c r="C49" s="1">
        <v>5387</v>
      </c>
      <c r="D49" s="1">
        <v>5696</v>
      </c>
    </row>
    <row r="50" spans="1:4" x14ac:dyDescent="0.3">
      <c r="A50" s="12" t="s">
        <v>372</v>
      </c>
      <c r="B50" s="12" t="s">
        <v>373</v>
      </c>
      <c r="C50" s="159">
        <v>301</v>
      </c>
      <c r="D50" s="172">
        <v>601</v>
      </c>
    </row>
    <row r="51" spans="1:4" ht="15" thickBot="1" x14ac:dyDescent="0.35">
      <c r="A51" s="36"/>
      <c r="B51" s="38"/>
      <c r="C51" s="38">
        <f>SUM(C48:C50)</f>
        <v>95290</v>
      </c>
      <c r="D51" s="38">
        <f>SUM(D48:D50)</f>
        <v>44414</v>
      </c>
    </row>
    <row r="52" spans="1:4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7C82-CB77-4B3F-80BB-8D07C106C0DF}">
  <sheetPr>
    <tabColor rgb="FF92D050"/>
  </sheetPr>
  <dimension ref="A1:J75"/>
  <sheetViews>
    <sheetView showGridLines="0" tabSelected="1" topLeftCell="B37" zoomScale="85" zoomScaleNormal="85" workbookViewId="0">
      <selection activeCell="J41" sqref="J41"/>
    </sheetView>
  </sheetViews>
  <sheetFormatPr defaultColWidth="8.88671875" defaultRowHeight="14.4" x14ac:dyDescent="0.3"/>
  <cols>
    <col min="1" max="2" width="43" style="100" customWidth="1"/>
    <col min="3" max="4" width="13.5546875" style="100" customWidth="1"/>
    <col min="5" max="5" width="14.6640625" style="100" bestFit="1" customWidth="1"/>
    <col min="6" max="8" width="13.5546875" style="100" customWidth="1"/>
    <col min="9" max="9" width="14.33203125" style="100" customWidth="1"/>
    <col min="10" max="10" width="13.5546875" style="100" customWidth="1"/>
    <col min="11" max="16384" width="8.88671875" style="100"/>
  </cols>
  <sheetData>
    <row r="1" spans="1:5" s="139" customFormat="1" ht="60.6" customHeight="1" x14ac:dyDescent="0.3">
      <c r="A1" s="152" t="s">
        <v>0</v>
      </c>
      <c r="B1" s="152" t="s">
        <v>1</v>
      </c>
    </row>
    <row r="2" spans="1:5" x14ac:dyDescent="0.3">
      <c r="A2" s="78" t="s">
        <v>374</v>
      </c>
      <c r="B2" s="78" t="s">
        <v>128</v>
      </c>
    </row>
    <row r="3" spans="1:5" ht="43.2" x14ac:dyDescent="0.3">
      <c r="A3" s="82"/>
      <c r="B3" s="82"/>
      <c r="C3" s="281" t="s">
        <v>375</v>
      </c>
      <c r="D3" s="281" t="s">
        <v>376</v>
      </c>
      <c r="E3" s="281" t="s">
        <v>377</v>
      </c>
    </row>
    <row r="4" spans="1:5" ht="28.8" x14ac:dyDescent="0.3">
      <c r="A4" s="82"/>
      <c r="B4" s="82"/>
      <c r="C4" s="311" t="s">
        <v>378</v>
      </c>
      <c r="D4" s="311" t="s">
        <v>379</v>
      </c>
      <c r="E4" s="311" t="s">
        <v>380</v>
      </c>
    </row>
    <row r="5" spans="1:5" x14ac:dyDescent="0.3">
      <c r="A5" s="83" t="s">
        <v>381</v>
      </c>
      <c r="B5" s="83" t="s">
        <v>382</v>
      </c>
      <c r="C5" s="84" t="s">
        <v>383</v>
      </c>
      <c r="D5" s="84" t="s">
        <v>383</v>
      </c>
      <c r="E5" s="84" t="s">
        <v>383</v>
      </c>
    </row>
    <row r="6" spans="1:5" x14ac:dyDescent="0.3">
      <c r="A6" s="303" t="s">
        <v>384</v>
      </c>
      <c r="B6" s="307">
        <v>44196</v>
      </c>
      <c r="C6" s="176">
        <v>7698984</v>
      </c>
      <c r="D6" s="176">
        <v>6370</v>
      </c>
      <c r="E6" s="176">
        <f>C6+D6</f>
        <v>7705354</v>
      </c>
    </row>
    <row r="7" spans="1:5" x14ac:dyDescent="0.3">
      <c r="A7" s="12" t="s">
        <v>385</v>
      </c>
      <c r="B7" s="12" t="s">
        <v>386</v>
      </c>
      <c r="C7" s="172">
        <v>0</v>
      </c>
      <c r="D7" s="172">
        <v>843894</v>
      </c>
      <c r="E7" s="176">
        <f t="shared" ref="E7:E9" si="0">C7+D7</f>
        <v>843894</v>
      </c>
    </row>
    <row r="8" spans="1:5" x14ac:dyDescent="0.3">
      <c r="A8" s="12" t="s">
        <v>387</v>
      </c>
      <c r="B8" s="12" t="s">
        <v>388</v>
      </c>
      <c r="C8" s="174">
        <v>789210</v>
      </c>
      <c r="D8" s="174">
        <v>-789210</v>
      </c>
      <c r="E8" s="176">
        <f t="shared" si="0"/>
        <v>0</v>
      </c>
    </row>
    <row r="9" spans="1:5" x14ac:dyDescent="0.3">
      <c r="A9" s="67" t="s">
        <v>389</v>
      </c>
      <c r="B9" s="67" t="s">
        <v>390</v>
      </c>
      <c r="C9" s="174">
        <v>-298905</v>
      </c>
      <c r="D9" s="174">
        <v>0</v>
      </c>
      <c r="E9" s="176">
        <f t="shared" si="0"/>
        <v>-298905</v>
      </c>
    </row>
    <row r="10" spans="1:5" x14ac:dyDescent="0.3">
      <c r="A10" s="297" t="s">
        <v>122</v>
      </c>
      <c r="B10" s="308">
        <v>44561</v>
      </c>
      <c r="C10" s="177">
        <f>SUM(C6:C9)</f>
        <v>8189289</v>
      </c>
      <c r="D10" s="177">
        <f t="shared" ref="D10:E10" si="1">SUM(D6:D9)</f>
        <v>61054</v>
      </c>
      <c r="E10" s="177">
        <f t="shared" si="1"/>
        <v>8250343</v>
      </c>
    </row>
    <row r="11" spans="1:5" x14ac:dyDescent="0.3">
      <c r="A11" s="85" t="s">
        <v>391</v>
      </c>
      <c r="B11" s="85" t="s">
        <v>392</v>
      </c>
      <c r="C11" s="178"/>
      <c r="D11" s="178"/>
      <c r="E11" s="178"/>
    </row>
    <row r="12" spans="1:5" x14ac:dyDescent="0.3">
      <c r="A12" s="297" t="s">
        <v>384</v>
      </c>
      <c r="B12" s="307">
        <v>44196</v>
      </c>
      <c r="C12" s="177">
        <v>5832683</v>
      </c>
      <c r="D12" s="177">
        <v>0</v>
      </c>
      <c r="E12" s="177">
        <f>C12+D12</f>
        <v>5832683</v>
      </c>
    </row>
    <row r="13" spans="1:5" x14ac:dyDescent="0.3">
      <c r="A13" s="12" t="s">
        <v>393</v>
      </c>
      <c r="B13" s="12" t="s">
        <v>394</v>
      </c>
      <c r="C13" s="172">
        <v>668959</v>
      </c>
      <c r="D13" s="172">
        <v>0</v>
      </c>
      <c r="E13" s="177">
        <f t="shared" ref="E13:E14" si="2">C13+D13</f>
        <v>668959</v>
      </c>
    </row>
    <row r="14" spans="1:5" x14ac:dyDescent="0.3">
      <c r="A14" s="67" t="s">
        <v>389</v>
      </c>
      <c r="B14" s="67" t="s">
        <v>390</v>
      </c>
      <c r="C14" s="174">
        <v>-292548</v>
      </c>
      <c r="D14" s="174">
        <v>0</v>
      </c>
      <c r="E14" s="177">
        <f t="shared" si="2"/>
        <v>-292548</v>
      </c>
    </row>
    <row r="15" spans="1:5" ht="15" thickBot="1" x14ac:dyDescent="0.35">
      <c r="A15" s="296" t="s">
        <v>122</v>
      </c>
      <c r="B15" s="89">
        <v>44561</v>
      </c>
      <c r="C15" s="179">
        <f>SUM(C12:C14)</f>
        <v>6209094</v>
      </c>
      <c r="D15" s="179">
        <v>0</v>
      </c>
      <c r="E15" s="179">
        <f t="shared" ref="E15" si="3">SUM(E12:E14)</f>
        <v>6209094</v>
      </c>
    </row>
    <row r="16" spans="1:5" ht="15" thickTop="1" x14ac:dyDescent="0.3">
      <c r="A16" s="95" t="s">
        <v>395</v>
      </c>
      <c r="B16" s="95" t="s">
        <v>396</v>
      </c>
      <c r="C16" s="173">
        <f>C6-C12</f>
        <v>1866301</v>
      </c>
      <c r="D16" s="173">
        <f t="shared" ref="D16:E16" si="4">D6-D12</f>
        <v>6370</v>
      </c>
      <c r="E16" s="173">
        <f t="shared" si="4"/>
        <v>1872671</v>
      </c>
    </row>
    <row r="17" spans="1:5" ht="15" thickBot="1" x14ac:dyDescent="0.35">
      <c r="A17" s="81" t="s">
        <v>397</v>
      </c>
      <c r="B17" s="81" t="s">
        <v>398</v>
      </c>
      <c r="C17" s="171">
        <f>C10-C15</f>
        <v>1980195</v>
      </c>
      <c r="D17" s="171">
        <f t="shared" ref="D17:E17" si="5">D10-D15</f>
        <v>61054</v>
      </c>
      <c r="E17" s="171">
        <f t="shared" si="5"/>
        <v>2041249</v>
      </c>
    </row>
    <row r="18" spans="1:5" ht="15" thickTop="1" x14ac:dyDescent="0.3">
      <c r="A18" s="91"/>
      <c r="B18" s="91"/>
      <c r="C18" s="186"/>
      <c r="D18" s="187"/>
      <c r="E18" s="187"/>
    </row>
    <row r="19" spans="1:5" x14ac:dyDescent="0.3">
      <c r="A19" s="78" t="s">
        <v>374</v>
      </c>
      <c r="B19" s="78" t="s">
        <v>128</v>
      </c>
      <c r="C19" s="188"/>
      <c r="D19" s="188"/>
      <c r="E19" s="188"/>
    </row>
    <row r="20" spans="1:5" ht="43.2" x14ac:dyDescent="0.3">
      <c r="A20" s="82"/>
      <c r="B20" s="82"/>
      <c r="C20" s="189" t="s">
        <v>375</v>
      </c>
      <c r="D20" s="189" t="s">
        <v>376</v>
      </c>
      <c r="E20" s="189" t="s">
        <v>377</v>
      </c>
    </row>
    <row r="21" spans="1:5" ht="28.8" x14ac:dyDescent="0.3">
      <c r="A21" s="82"/>
      <c r="B21" s="82"/>
      <c r="C21" s="311" t="s">
        <v>378</v>
      </c>
      <c r="D21" s="311" t="s">
        <v>379</v>
      </c>
      <c r="E21" s="311" t="s">
        <v>380</v>
      </c>
    </row>
    <row r="22" spans="1:5" x14ac:dyDescent="0.3">
      <c r="A22" s="83" t="s">
        <v>399</v>
      </c>
      <c r="B22" s="83" t="s">
        <v>382</v>
      </c>
      <c r="C22" s="175" t="s">
        <v>383</v>
      </c>
      <c r="D22" s="175" t="s">
        <v>383</v>
      </c>
      <c r="E22" s="175" t="s">
        <v>383</v>
      </c>
    </row>
    <row r="23" spans="1:5" x14ac:dyDescent="0.3">
      <c r="A23" s="303" t="s">
        <v>122</v>
      </c>
      <c r="B23" s="307">
        <v>44561</v>
      </c>
      <c r="C23" s="176">
        <f>C10</f>
        <v>8189289</v>
      </c>
      <c r="D23" s="176">
        <f>D10</f>
        <v>61054</v>
      </c>
      <c r="E23" s="176">
        <f>C23+D23</f>
        <v>8250343</v>
      </c>
    </row>
    <row r="24" spans="1:5" x14ac:dyDescent="0.3">
      <c r="A24" s="12" t="s">
        <v>385</v>
      </c>
      <c r="B24" s="313" t="s">
        <v>386</v>
      </c>
      <c r="C24" s="172">
        <v>0</v>
      </c>
      <c r="D24" s="172">
        <v>217933</v>
      </c>
      <c r="E24" s="176">
        <f t="shared" ref="E24:E26" si="6">C24+D24</f>
        <v>217933</v>
      </c>
    </row>
    <row r="25" spans="1:5" x14ac:dyDescent="0.3">
      <c r="A25" s="12" t="s">
        <v>387</v>
      </c>
      <c r="B25" s="313" t="s">
        <v>388</v>
      </c>
      <c r="C25" s="174">
        <v>192835</v>
      </c>
      <c r="D25" s="174">
        <v>-192835</v>
      </c>
      <c r="E25" s="176">
        <f t="shared" si="6"/>
        <v>0</v>
      </c>
    </row>
    <row r="26" spans="1:5" x14ac:dyDescent="0.3">
      <c r="A26" s="67" t="s">
        <v>389</v>
      </c>
      <c r="B26" s="314" t="s">
        <v>390</v>
      </c>
      <c r="C26" s="174">
        <v>0</v>
      </c>
      <c r="D26" s="174">
        <v>0</v>
      </c>
      <c r="E26" s="176">
        <f t="shared" si="6"/>
        <v>0</v>
      </c>
    </row>
    <row r="27" spans="1:5" x14ac:dyDescent="0.3">
      <c r="A27" s="297" t="s">
        <v>121</v>
      </c>
      <c r="B27" s="308">
        <v>44651</v>
      </c>
      <c r="C27" s="177">
        <f>SUM(C23:C26)</f>
        <v>8382124</v>
      </c>
      <c r="D27" s="177">
        <f t="shared" ref="D27:E27" si="7">SUM(D23:D26)</f>
        <v>86152</v>
      </c>
      <c r="E27" s="177">
        <f t="shared" si="7"/>
        <v>8468276</v>
      </c>
    </row>
    <row r="28" spans="1:5" x14ac:dyDescent="0.3">
      <c r="A28" s="85" t="s">
        <v>391</v>
      </c>
      <c r="B28" s="85" t="s">
        <v>392</v>
      </c>
      <c r="C28" s="178"/>
      <c r="D28" s="178"/>
      <c r="E28" s="178"/>
    </row>
    <row r="29" spans="1:5" x14ac:dyDescent="0.3">
      <c r="A29" s="303" t="s">
        <v>122</v>
      </c>
      <c r="B29" s="312">
        <v>44561</v>
      </c>
      <c r="C29" s="177">
        <f>C15</f>
        <v>6209094</v>
      </c>
      <c r="D29" s="177">
        <f>D15</f>
        <v>0</v>
      </c>
      <c r="E29" s="177">
        <f>C29+D29</f>
        <v>6209094</v>
      </c>
    </row>
    <row r="30" spans="1:5" x14ac:dyDescent="0.3">
      <c r="A30" s="12" t="s">
        <v>393</v>
      </c>
      <c r="B30" s="313" t="s">
        <v>394</v>
      </c>
      <c r="C30" s="172">
        <v>157349</v>
      </c>
      <c r="D30" s="172">
        <v>0</v>
      </c>
      <c r="E30" s="177">
        <f t="shared" ref="E30:E31" si="8">C30+D30</f>
        <v>157349</v>
      </c>
    </row>
    <row r="31" spans="1:5" x14ac:dyDescent="0.3">
      <c r="A31" s="67" t="s">
        <v>389</v>
      </c>
      <c r="B31" s="314" t="s">
        <v>390</v>
      </c>
      <c r="C31" s="174">
        <v>0</v>
      </c>
      <c r="D31" s="174">
        <v>0</v>
      </c>
      <c r="E31" s="177">
        <f t="shared" si="8"/>
        <v>0</v>
      </c>
    </row>
    <row r="32" spans="1:5" ht="15" thickBot="1" x14ac:dyDescent="0.35">
      <c r="A32" s="296" t="s">
        <v>121</v>
      </c>
      <c r="B32" s="89">
        <v>44651</v>
      </c>
      <c r="C32" s="179">
        <f>SUM(C29:C31)</f>
        <v>6366443</v>
      </c>
      <c r="D32" s="179">
        <v>0</v>
      </c>
      <c r="E32" s="179">
        <f t="shared" ref="E32" si="9">SUM(E29:E31)</f>
        <v>6366443</v>
      </c>
    </row>
    <row r="33" spans="1:10" ht="15" thickTop="1" x14ac:dyDescent="0.3">
      <c r="A33" s="95" t="s">
        <v>397</v>
      </c>
      <c r="B33" s="95" t="s">
        <v>398</v>
      </c>
      <c r="C33" s="173">
        <f>C23-C29</f>
        <v>1980195</v>
      </c>
      <c r="D33" s="173">
        <f t="shared" ref="D33:E33" si="10">D23-D29</f>
        <v>61054</v>
      </c>
      <c r="E33" s="173">
        <f t="shared" si="10"/>
        <v>2041249</v>
      </c>
    </row>
    <row r="34" spans="1:10" ht="15" thickBot="1" x14ac:dyDescent="0.35">
      <c r="A34" s="81" t="s">
        <v>400</v>
      </c>
      <c r="B34" s="81" t="s">
        <v>401</v>
      </c>
      <c r="C34" s="171">
        <f>C27-C32</f>
        <v>2015681</v>
      </c>
      <c r="D34" s="171">
        <f t="shared" ref="D34:E34" si="11">D27-D32</f>
        <v>86152</v>
      </c>
      <c r="E34" s="171">
        <f t="shared" si="11"/>
        <v>2101833</v>
      </c>
    </row>
    <row r="35" spans="1:10" ht="15" thickTop="1" x14ac:dyDescent="0.3">
      <c r="A35" s="92"/>
      <c r="B35" s="92"/>
      <c r="C35" s="184"/>
      <c r="D35" s="184"/>
      <c r="E35" s="45"/>
    </row>
    <row r="36" spans="1:10" x14ac:dyDescent="0.3">
      <c r="A36" s="78" t="s">
        <v>402</v>
      </c>
      <c r="B36" s="78" t="s">
        <v>132</v>
      </c>
    </row>
    <row r="37" spans="1:10" ht="57.6" x14ac:dyDescent="0.3">
      <c r="A37" s="76"/>
      <c r="B37" s="8"/>
      <c r="C37" s="8" t="s">
        <v>403</v>
      </c>
      <c r="D37" s="8" t="s">
        <v>404</v>
      </c>
      <c r="E37" s="8" t="s">
        <v>405</v>
      </c>
      <c r="F37" s="8" t="s">
        <v>406</v>
      </c>
      <c r="G37" s="8" t="s">
        <v>407</v>
      </c>
      <c r="H37" s="8" t="s">
        <v>408</v>
      </c>
      <c r="I37" s="8" t="s">
        <v>409</v>
      </c>
      <c r="J37" s="8" t="s">
        <v>377</v>
      </c>
    </row>
    <row r="38" spans="1:10" ht="43.2" x14ac:dyDescent="0.3">
      <c r="A38" s="76"/>
      <c r="B38" s="8"/>
      <c r="C38" s="8" t="s">
        <v>410</v>
      </c>
      <c r="D38" s="76" t="s">
        <v>411</v>
      </c>
      <c r="E38" s="8" t="s">
        <v>412</v>
      </c>
      <c r="F38" s="8" t="s">
        <v>413</v>
      </c>
      <c r="G38" s="8" t="s">
        <v>414</v>
      </c>
      <c r="H38" s="8" t="s">
        <v>415</v>
      </c>
      <c r="I38" s="8" t="s">
        <v>416</v>
      </c>
      <c r="J38" s="8" t="s">
        <v>380</v>
      </c>
    </row>
    <row r="39" spans="1:10" ht="15" thickBot="1" x14ac:dyDescent="0.35">
      <c r="A39" s="86"/>
      <c r="B39" s="87"/>
      <c r="C39" s="87"/>
      <c r="D39" s="87" t="s">
        <v>105</v>
      </c>
      <c r="E39" s="87" t="s">
        <v>105</v>
      </c>
      <c r="F39" s="87" t="s">
        <v>105</v>
      </c>
      <c r="G39" s="87" t="s">
        <v>105</v>
      </c>
      <c r="H39" s="87"/>
      <c r="I39" s="87" t="s">
        <v>105</v>
      </c>
      <c r="J39" s="87" t="s">
        <v>105</v>
      </c>
    </row>
    <row r="40" spans="1:10" x14ac:dyDescent="0.3">
      <c r="A40" s="125" t="s">
        <v>417</v>
      </c>
      <c r="B40" s="126" t="s">
        <v>418</v>
      </c>
      <c r="C40" s="125"/>
      <c r="D40" s="111"/>
      <c r="E40" s="111"/>
      <c r="F40" s="111"/>
      <c r="G40" s="111"/>
      <c r="H40" s="111"/>
      <c r="I40" s="111"/>
      <c r="J40" s="111"/>
    </row>
    <row r="41" spans="1:10" x14ac:dyDescent="0.3">
      <c r="A41" s="300" t="s">
        <v>384</v>
      </c>
      <c r="B41" s="113">
        <v>44196</v>
      </c>
      <c r="C41" s="192">
        <v>1033354</v>
      </c>
      <c r="D41" s="192">
        <v>760911633</v>
      </c>
      <c r="E41" s="192">
        <v>131882990</v>
      </c>
      <c r="F41" s="192">
        <v>6403695</v>
      </c>
      <c r="G41" s="192">
        <v>1563188</v>
      </c>
      <c r="H41" s="192">
        <v>10708163</v>
      </c>
      <c r="I41" s="192">
        <v>10698459</v>
      </c>
      <c r="J41" s="192">
        <f>SUM(C41:I41)</f>
        <v>923201482</v>
      </c>
    </row>
    <row r="42" spans="1:10" ht="14.4" customHeight="1" x14ac:dyDescent="0.3">
      <c r="A42" s="12" t="s">
        <v>385</v>
      </c>
      <c r="B42" t="s">
        <v>386</v>
      </c>
      <c r="C42" s="181">
        <v>0</v>
      </c>
      <c r="D42" s="181">
        <v>0</v>
      </c>
      <c r="E42" s="181">
        <v>398067</v>
      </c>
      <c r="F42" s="181">
        <v>509446</v>
      </c>
      <c r="G42" s="181">
        <v>0</v>
      </c>
      <c r="H42" s="181">
        <v>0</v>
      </c>
      <c r="I42" s="181">
        <v>25590489</v>
      </c>
      <c r="J42" s="182">
        <f>SUM(C42:I42)</f>
        <v>26498002</v>
      </c>
    </row>
    <row r="43" spans="1:10" ht="14.4" customHeight="1" thickBot="1" x14ac:dyDescent="0.35">
      <c r="A43" s="115" t="s">
        <v>419</v>
      </c>
      <c r="B43" s="115" t="s">
        <v>420</v>
      </c>
      <c r="C43" s="181">
        <v>0</v>
      </c>
      <c r="D43" s="181">
        <v>0</v>
      </c>
      <c r="E43" s="181"/>
      <c r="F43" s="181">
        <v>0</v>
      </c>
      <c r="G43" s="181">
        <v>0</v>
      </c>
      <c r="H43" s="181">
        <v>0</v>
      </c>
      <c r="I43" s="181">
        <v>0</v>
      </c>
      <c r="J43" s="182">
        <f t="shared" ref="J43:J46" si="12">SUM(C43:I43)</f>
        <v>0</v>
      </c>
    </row>
    <row r="44" spans="1:10" ht="14.4" customHeight="1" thickBot="1" x14ac:dyDescent="0.35">
      <c r="A44" s="115" t="s">
        <v>387</v>
      </c>
      <c r="B44" s="115" t="s">
        <v>421</v>
      </c>
      <c r="C44" s="181">
        <v>50814</v>
      </c>
      <c r="D44" s="181">
        <v>11809706</v>
      </c>
      <c r="E44" s="181">
        <v>3005303</v>
      </c>
      <c r="F44" s="181">
        <v>1312172</v>
      </c>
      <c r="G44" s="181">
        <v>0</v>
      </c>
      <c r="H44" s="181">
        <v>0</v>
      </c>
      <c r="I44" s="181">
        <v>-16177995</v>
      </c>
      <c r="J44" s="182">
        <f t="shared" si="12"/>
        <v>0</v>
      </c>
    </row>
    <row r="45" spans="1:10" ht="14.4" customHeight="1" thickBot="1" x14ac:dyDescent="0.35">
      <c r="A45" s="115" t="s">
        <v>389</v>
      </c>
      <c r="B45" s="115" t="s">
        <v>390</v>
      </c>
      <c r="C45" s="181">
        <v>0</v>
      </c>
      <c r="D45" s="181">
        <v>-1633464</v>
      </c>
      <c r="E45" s="181">
        <v>-1241454</v>
      </c>
      <c r="F45" s="181">
        <v>-435086</v>
      </c>
      <c r="G45" s="181">
        <v>0</v>
      </c>
      <c r="H45" s="181">
        <v>0</v>
      </c>
      <c r="I45" s="181">
        <v>-83938</v>
      </c>
      <c r="J45" s="182">
        <f t="shared" si="12"/>
        <v>-3393942</v>
      </c>
    </row>
    <row r="46" spans="1:10" ht="15" thickBot="1" x14ac:dyDescent="0.35">
      <c r="A46" s="86" t="s">
        <v>422</v>
      </c>
      <c r="B46" s="153" t="s">
        <v>388</v>
      </c>
      <c r="C46" s="181">
        <v>0</v>
      </c>
      <c r="D46" s="181">
        <v>0</v>
      </c>
      <c r="E46" s="181">
        <v>0</v>
      </c>
      <c r="F46" s="181">
        <v>0</v>
      </c>
      <c r="G46" s="181">
        <v>-24409</v>
      </c>
      <c r="H46" s="181">
        <v>0</v>
      </c>
      <c r="I46" s="181">
        <v>0</v>
      </c>
      <c r="J46" s="182">
        <f t="shared" si="12"/>
        <v>-24409</v>
      </c>
    </row>
    <row r="47" spans="1:10" ht="15" thickBot="1" x14ac:dyDescent="0.35">
      <c r="A47" s="298" t="s">
        <v>122</v>
      </c>
      <c r="B47" s="112">
        <v>44561</v>
      </c>
      <c r="C47" s="299">
        <f>SUM(C41:C46)</f>
        <v>1084168</v>
      </c>
      <c r="D47" s="299">
        <f t="shared" ref="D47:I47" si="13">SUM(D41:D46)</f>
        <v>771087875</v>
      </c>
      <c r="E47" s="299">
        <f t="shared" si="13"/>
        <v>134044906</v>
      </c>
      <c r="F47" s="299">
        <f t="shared" si="13"/>
        <v>7790227</v>
      </c>
      <c r="G47" s="299">
        <f t="shared" si="13"/>
        <v>1538779</v>
      </c>
      <c r="H47" s="299">
        <f t="shared" si="13"/>
        <v>10708163</v>
      </c>
      <c r="I47" s="299">
        <f t="shared" si="13"/>
        <v>20027015</v>
      </c>
      <c r="J47" s="299">
        <f>SUM(C47:I47)</f>
        <v>946281133</v>
      </c>
    </row>
    <row r="48" spans="1:10" ht="15" thickBot="1" x14ac:dyDescent="0.35">
      <c r="A48" s="127" t="s">
        <v>423</v>
      </c>
      <c r="B48" s="127" t="s">
        <v>424</v>
      </c>
      <c r="C48" s="183"/>
      <c r="D48" s="183"/>
      <c r="E48" s="183"/>
      <c r="F48" s="183"/>
      <c r="G48" s="183"/>
      <c r="H48" s="183"/>
      <c r="I48" s="183"/>
      <c r="J48" s="183"/>
    </row>
    <row r="49" spans="1:10" ht="15" thickBot="1" x14ac:dyDescent="0.35">
      <c r="A49" s="300" t="s">
        <v>384</v>
      </c>
      <c r="B49" s="113">
        <v>44196</v>
      </c>
      <c r="C49" s="173">
        <v>0</v>
      </c>
      <c r="D49" s="173">
        <v>438591734.89999998</v>
      </c>
      <c r="E49" s="173">
        <v>58311555</v>
      </c>
      <c r="F49" s="173">
        <v>4328314</v>
      </c>
      <c r="G49" s="173">
        <v>0</v>
      </c>
      <c r="H49" s="173">
        <v>0</v>
      </c>
      <c r="I49" s="173">
        <v>0</v>
      </c>
      <c r="J49" s="173">
        <f>SUM(C49:I49)</f>
        <v>501231603.89999998</v>
      </c>
    </row>
    <row r="50" spans="1:10" ht="15" thickBot="1" x14ac:dyDescent="0.35">
      <c r="A50" s="116" t="s">
        <v>393</v>
      </c>
      <c r="B50" s="116" t="s">
        <v>425</v>
      </c>
      <c r="C50" s="185">
        <v>0</v>
      </c>
      <c r="D50" s="185">
        <v>11405968</v>
      </c>
      <c r="E50" s="185">
        <v>4984802</v>
      </c>
      <c r="F50" s="185">
        <v>652568</v>
      </c>
      <c r="G50" s="185">
        <v>0</v>
      </c>
      <c r="H50" s="185">
        <v>0</v>
      </c>
      <c r="I50" s="185">
        <v>0</v>
      </c>
      <c r="J50" s="180">
        <f>SUM(C50:I50)</f>
        <v>17043338</v>
      </c>
    </row>
    <row r="51" spans="1:10" ht="15" thickBot="1" x14ac:dyDescent="0.35">
      <c r="A51" s="116" t="s">
        <v>389</v>
      </c>
      <c r="B51" s="115" t="s">
        <v>390</v>
      </c>
      <c r="C51" s="181">
        <v>0</v>
      </c>
      <c r="D51" s="181">
        <v>-1207276</v>
      </c>
      <c r="E51" s="181">
        <v>-1024866</v>
      </c>
      <c r="F51" s="181">
        <v>-432989</v>
      </c>
      <c r="G51" s="181">
        <v>0</v>
      </c>
      <c r="H51" s="181">
        <v>0</v>
      </c>
      <c r="I51" s="181">
        <v>0</v>
      </c>
      <c r="J51" s="180">
        <f t="shared" ref="J51:J53" si="14">SUM(C51:I51)</f>
        <v>-2665131</v>
      </c>
    </row>
    <row r="52" spans="1:10" ht="15" thickBot="1" x14ac:dyDescent="0.35">
      <c r="A52" s="86" t="s">
        <v>387</v>
      </c>
      <c r="B52" s="115" t="s">
        <v>421</v>
      </c>
      <c r="C52" s="181">
        <v>0</v>
      </c>
      <c r="D52" s="181">
        <v>-1042906</v>
      </c>
      <c r="E52" s="181">
        <v>-137333</v>
      </c>
      <c r="F52" s="181">
        <v>1180239</v>
      </c>
      <c r="G52" s="181">
        <v>0</v>
      </c>
      <c r="H52" s="181">
        <v>0</v>
      </c>
      <c r="I52" s="181">
        <v>0</v>
      </c>
      <c r="J52" s="180">
        <f t="shared" si="14"/>
        <v>0</v>
      </c>
    </row>
    <row r="53" spans="1:10" ht="15" thickBot="1" x14ac:dyDescent="0.35">
      <c r="A53" s="304" t="s">
        <v>122</v>
      </c>
      <c r="B53" s="305">
        <v>44561</v>
      </c>
      <c r="C53" s="306">
        <v>0</v>
      </c>
      <c r="D53" s="306">
        <f>SUM(D49:D52)</f>
        <v>447747520.89999998</v>
      </c>
      <c r="E53" s="306">
        <f>SUM(E49:E52)</f>
        <v>62134158</v>
      </c>
      <c r="F53" s="306">
        <f>SUM(F49:F52)</f>
        <v>5728132</v>
      </c>
      <c r="G53" s="306">
        <v>0</v>
      </c>
      <c r="H53" s="306">
        <v>0</v>
      </c>
      <c r="I53" s="306">
        <v>0</v>
      </c>
      <c r="J53" s="306">
        <f t="shared" si="14"/>
        <v>515609810.89999998</v>
      </c>
    </row>
    <row r="54" spans="1:10" ht="15" thickTop="1" x14ac:dyDescent="0.3">
      <c r="A54" s="95" t="s">
        <v>395</v>
      </c>
      <c r="B54" s="95" t="s">
        <v>426</v>
      </c>
      <c r="C54" s="173">
        <f t="shared" ref="C54:J54" si="15">C41-C49</f>
        <v>1033354</v>
      </c>
      <c r="D54" s="173">
        <f t="shared" si="15"/>
        <v>322319898.10000002</v>
      </c>
      <c r="E54" s="173">
        <f t="shared" si="15"/>
        <v>73571435</v>
      </c>
      <c r="F54" s="173">
        <f t="shared" si="15"/>
        <v>2075381</v>
      </c>
      <c r="G54" s="173">
        <f t="shared" si="15"/>
        <v>1563188</v>
      </c>
      <c r="H54" s="173">
        <f t="shared" si="15"/>
        <v>10708163</v>
      </c>
      <c r="I54" s="173">
        <f t="shared" si="15"/>
        <v>10698459</v>
      </c>
      <c r="J54" s="173">
        <f t="shared" si="15"/>
        <v>421969878.10000002</v>
      </c>
    </row>
    <row r="55" spans="1:10" ht="15" thickBot="1" x14ac:dyDescent="0.35">
      <c r="A55" s="81" t="s">
        <v>397</v>
      </c>
      <c r="B55" s="81" t="s">
        <v>427</v>
      </c>
      <c r="C55" s="171">
        <f t="shared" ref="C55:J55" si="16">C47-C53</f>
        <v>1084168</v>
      </c>
      <c r="D55" s="171">
        <f t="shared" si="16"/>
        <v>323340354.10000002</v>
      </c>
      <c r="E55" s="171">
        <f t="shared" si="16"/>
        <v>71910748</v>
      </c>
      <c r="F55" s="171">
        <f t="shared" si="16"/>
        <v>2062095</v>
      </c>
      <c r="G55" s="171">
        <f t="shared" si="16"/>
        <v>1538779</v>
      </c>
      <c r="H55" s="171">
        <f t="shared" si="16"/>
        <v>10708163</v>
      </c>
      <c r="I55" s="171">
        <f t="shared" si="16"/>
        <v>20027015</v>
      </c>
      <c r="J55" s="171">
        <f t="shared" si="16"/>
        <v>430671322.10000002</v>
      </c>
    </row>
    <row r="56" spans="1:10" ht="15" thickTop="1" x14ac:dyDescent="0.3">
      <c r="A56" s="91"/>
      <c r="B56" s="91"/>
      <c r="C56" s="186"/>
      <c r="D56" s="187"/>
      <c r="E56" s="187"/>
      <c r="F56" s="188"/>
      <c r="G56" s="188"/>
      <c r="H56" s="188"/>
    </row>
    <row r="57" spans="1:10" x14ac:dyDescent="0.3">
      <c r="A57" s="88" t="s">
        <v>428</v>
      </c>
      <c r="B57" s="78" t="s">
        <v>429</v>
      </c>
      <c r="C57" s="188"/>
      <c r="D57" s="188"/>
      <c r="E57" s="188"/>
      <c r="F57" s="188"/>
      <c r="G57" s="188"/>
      <c r="H57" s="188"/>
    </row>
    <row r="58" spans="1:10" ht="57.6" x14ac:dyDescent="0.3">
      <c r="A58" s="76"/>
      <c r="B58" s="8"/>
      <c r="C58" s="8" t="s">
        <v>403</v>
      </c>
      <c r="D58" s="189" t="s">
        <v>404</v>
      </c>
      <c r="E58" s="189" t="s">
        <v>405</v>
      </c>
      <c r="F58" s="189" t="s">
        <v>406</v>
      </c>
      <c r="G58" s="189" t="s">
        <v>407</v>
      </c>
      <c r="H58" s="189" t="s">
        <v>408</v>
      </c>
      <c r="I58" s="189" t="s">
        <v>409</v>
      </c>
      <c r="J58" s="189" t="s">
        <v>377</v>
      </c>
    </row>
    <row r="59" spans="1:10" ht="43.2" x14ac:dyDescent="0.3">
      <c r="A59" s="76"/>
      <c r="B59" s="8"/>
      <c r="C59" s="8" t="s">
        <v>410</v>
      </c>
      <c r="D59" s="309" t="s">
        <v>411</v>
      </c>
      <c r="E59" s="310" t="s">
        <v>412</v>
      </c>
      <c r="F59" s="310" t="s">
        <v>413</v>
      </c>
      <c r="G59" s="310" t="s">
        <v>414</v>
      </c>
      <c r="H59" s="310" t="s">
        <v>415</v>
      </c>
      <c r="I59" s="310" t="s">
        <v>416</v>
      </c>
      <c r="J59" s="310" t="s">
        <v>380</v>
      </c>
    </row>
    <row r="60" spans="1:10" ht="15" thickBot="1" x14ac:dyDescent="0.35">
      <c r="A60" s="86"/>
      <c r="B60" s="87"/>
      <c r="C60" s="87"/>
      <c r="D60" s="181" t="s">
        <v>105</v>
      </c>
      <c r="E60" s="181" t="s">
        <v>105</v>
      </c>
      <c r="F60" s="181" t="s">
        <v>105</v>
      </c>
      <c r="G60" s="181" t="s">
        <v>105</v>
      </c>
      <c r="H60" s="181"/>
      <c r="I60" s="181" t="s">
        <v>105</v>
      </c>
      <c r="J60" s="181" t="s">
        <v>105</v>
      </c>
    </row>
    <row r="61" spans="1:10" ht="15" thickBot="1" x14ac:dyDescent="0.35">
      <c r="A61" s="125" t="s">
        <v>417</v>
      </c>
      <c r="B61" s="126" t="s">
        <v>418</v>
      </c>
      <c r="C61" s="125"/>
      <c r="D61" s="190"/>
      <c r="E61" s="190"/>
      <c r="F61" s="190"/>
      <c r="G61" s="190"/>
      <c r="H61" s="190"/>
      <c r="I61" s="190"/>
      <c r="J61" s="190"/>
    </row>
    <row r="62" spans="1:10" ht="15" thickBot="1" x14ac:dyDescent="0.35">
      <c r="A62" s="300" t="s">
        <v>122</v>
      </c>
      <c r="B62" s="113">
        <v>44561</v>
      </c>
      <c r="C62" s="191">
        <f>C47</f>
        <v>1084168</v>
      </c>
      <c r="D62" s="191">
        <f t="shared" ref="D62:I62" si="17">D47</f>
        <v>771087875</v>
      </c>
      <c r="E62" s="191">
        <f t="shared" si="17"/>
        <v>134044906</v>
      </c>
      <c r="F62" s="191">
        <f t="shared" si="17"/>
        <v>7790227</v>
      </c>
      <c r="G62" s="191">
        <f t="shared" si="17"/>
        <v>1538779</v>
      </c>
      <c r="H62" s="191">
        <f t="shared" si="17"/>
        <v>10708163</v>
      </c>
      <c r="I62" s="191">
        <f t="shared" si="17"/>
        <v>20027015</v>
      </c>
      <c r="J62" s="192">
        <f>SUM(C62:I62)</f>
        <v>946281133</v>
      </c>
    </row>
    <row r="63" spans="1:10" ht="15" thickBot="1" x14ac:dyDescent="0.35">
      <c r="A63" s="12" t="s">
        <v>385</v>
      </c>
      <c r="B63" s="12" t="s">
        <v>386</v>
      </c>
      <c r="C63" s="181">
        <v>8306</v>
      </c>
      <c r="D63" s="181">
        <v>11362</v>
      </c>
      <c r="E63" s="181">
        <v>40078</v>
      </c>
      <c r="F63" s="181">
        <v>70367</v>
      </c>
      <c r="G63" s="302">
        <v>0</v>
      </c>
      <c r="H63" s="181">
        <v>0</v>
      </c>
      <c r="I63" s="181">
        <v>2786398</v>
      </c>
      <c r="J63" s="315">
        <f t="shared" ref="J63:J65" si="18">SUM(C63:I63)</f>
        <v>2916511</v>
      </c>
    </row>
    <row r="64" spans="1:10" ht="15" thickBot="1" x14ac:dyDescent="0.35">
      <c r="A64" s="116" t="s">
        <v>387</v>
      </c>
      <c r="B64" s="116" t="s">
        <v>421</v>
      </c>
      <c r="C64" s="181">
        <v>0</v>
      </c>
      <c r="D64" s="181">
        <v>331590</v>
      </c>
      <c r="E64" s="181">
        <v>157555</v>
      </c>
      <c r="F64" s="181">
        <v>0</v>
      </c>
      <c r="G64" s="181">
        <v>0</v>
      </c>
      <c r="H64" s="181">
        <v>0</v>
      </c>
      <c r="I64" s="181">
        <v>-489145</v>
      </c>
      <c r="J64" s="315">
        <f t="shared" si="18"/>
        <v>0</v>
      </c>
    </row>
    <row r="65" spans="1:10" ht="15" thickBot="1" x14ac:dyDescent="0.35">
      <c r="A65" s="86" t="s">
        <v>389</v>
      </c>
      <c r="B65" s="116" t="s">
        <v>390</v>
      </c>
      <c r="C65" s="181">
        <v>0</v>
      </c>
      <c r="D65" s="181">
        <v>-49999</v>
      </c>
      <c r="E65" s="181">
        <v>-188100</v>
      </c>
      <c r="F65" s="181">
        <v>-24847</v>
      </c>
      <c r="G65" s="181">
        <v>0</v>
      </c>
      <c r="H65" s="181">
        <v>0</v>
      </c>
      <c r="I65" s="181">
        <v>0</v>
      </c>
      <c r="J65" s="315">
        <f t="shared" si="18"/>
        <v>-262946</v>
      </c>
    </row>
    <row r="66" spans="1:10" ht="15" thickBot="1" x14ac:dyDescent="0.35">
      <c r="A66" s="300" t="s">
        <v>121</v>
      </c>
      <c r="B66" s="113">
        <v>44651</v>
      </c>
      <c r="C66" s="299">
        <f t="shared" ref="C66:I66" si="19">SUM(C62:C65)</f>
        <v>1092474</v>
      </c>
      <c r="D66" s="299">
        <f t="shared" si="19"/>
        <v>771380828</v>
      </c>
      <c r="E66" s="299">
        <f t="shared" si="19"/>
        <v>134054439</v>
      </c>
      <c r="F66" s="299">
        <f t="shared" si="19"/>
        <v>7835747</v>
      </c>
      <c r="G66" s="299">
        <f t="shared" si="19"/>
        <v>1538779</v>
      </c>
      <c r="H66" s="299">
        <f t="shared" si="19"/>
        <v>10708163</v>
      </c>
      <c r="I66" s="299">
        <f t="shared" si="19"/>
        <v>22324268</v>
      </c>
      <c r="J66" s="299">
        <f>SUM(C66:I66)</f>
        <v>948934698</v>
      </c>
    </row>
    <row r="67" spans="1:10" ht="15" thickBot="1" x14ac:dyDescent="0.35">
      <c r="A67" s="127" t="s">
        <v>423</v>
      </c>
      <c r="B67" s="127" t="s">
        <v>424</v>
      </c>
      <c r="C67" s="183"/>
      <c r="D67" s="183">
        <f>C64+D64-D71+385593</f>
        <v>717183</v>
      </c>
      <c r="E67" s="183"/>
      <c r="F67" s="183"/>
      <c r="G67" s="183"/>
      <c r="H67" s="183"/>
      <c r="I67" s="183"/>
      <c r="J67" s="183"/>
    </row>
    <row r="68" spans="1:10" ht="15" thickBot="1" x14ac:dyDescent="0.35">
      <c r="A68" s="300" t="s">
        <v>122</v>
      </c>
      <c r="B68" s="113">
        <v>44561</v>
      </c>
      <c r="C68" s="173">
        <f>C53</f>
        <v>0</v>
      </c>
      <c r="D68" s="173">
        <f t="shared" ref="D68:I68" si="20">D53</f>
        <v>447747520.89999998</v>
      </c>
      <c r="E68" s="173">
        <f t="shared" si="20"/>
        <v>62134158</v>
      </c>
      <c r="F68" s="173">
        <f t="shared" si="20"/>
        <v>5728132</v>
      </c>
      <c r="G68" s="173">
        <f t="shared" si="20"/>
        <v>0</v>
      </c>
      <c r="H68" s="173">
        <f t="shared" si="20"/>
        <v>0</v>
      </c>
      <c r="I68" s="173">
        <f t="shared" si="20"/>
        <v>0</v>
      </c>
      <c r="J68" s="173">
        <f>SUM(C68:I68)</f>
        <v>515609810.89999998</v>
      </c>
    </row>
    <row r="69" spans="1:10" ht="15" thickBot="1" x14ac:dyDescent="0.35">
      <c r="A69" s="12" t="s">
        <v>393</v>
      </c>
      <c r="B69" s="12" t="s">
        <v>430</v>
      </c>
      <c r="C69" s="185">
        <v>0</v>
      </c>
      <c r="D69" s="185">
        <v>2872943</v>
      </c>
      <c r="E69" s="185">
        <v>1248954</v>
      </c>
      <c r="F69" s="185">
        <v>153656</v>
      </c>
      <c r="G69" s="185">
        <v>0</v>
      </c>
      <c r="H69" s="185" t="s">
        <v>431</v>
      </c>
      <c r="I69" s="185" t="s">
        <v>431</v>
      </c>
      <c r="J69" s="184">
        <f t="shared" ref="J69:J74" si="21">SUM(C69:I69)</f>
        <v>4275553</v>
      </c>
    </row>
    <row r="70" spans="1:10" ht="15" thickBot="1" x14ac:dyDescent="0.35">
      <c r="A70" s="116" t="s">
        <v>389</v>
      </c>
      <c r="B70" s="116" t="s">
        <v>390</v>
      </c>
      <c r="C70" s="181">
        <v>0</v>
      </c>
      <c r="D70" s="181">
        <v>-32178</v>
      </c>
      <c r="E70" s="181">
        <v>-188100</v>
      </c>
      <c r="F70" s="181">
        <v>-24847</v>
      </c>
      <c r="G70" s="181">
        <v>0</v>
      </c>
      <c r="H70" s="181" t="s">
        <v>431</v>
      </c>
      <c r="I70" s="181" t="s">
        <v>431</v>
      </c>
      <c r="J70" s="184">
        <f t="shared" si="21"/>
        <v>-245125</v>
      </c>
    </row>
    <row r="71" spans="1:10" ht="15" thickBot="1" x14ac:dyDescent="0.35">
      <c r="A71" s="12" t="s">
        <v>387</v>
      </c>
      <c r="B71" s="12" t="s">
        <v>388</v>
      </c>
      <c r="C71" s="181" t="s">
        <v>218</v>
      </c>
      <c r="D71" s="181">
        <v>0</v>
      </c>
      <c r="E71" s="181">
        <v>0</v>
      </c>
      <c r="F71" s="181">
        <v>0</v>
      </c>
      <c r="G71" s="181">
        <v>0</v>
      </c>
      <c r="H71" s="181" t="s">
        <v>431</v>
      </c>
      <c r="I71" s="181" t="s">
        <v>431</v>
      </c>
      <c r="J71" s="184">
        <f t="shared" si="21"/>
        <v>0</v>
      </c>
    </row>
    <row r="72" spans="1:10" ht="15" thickBot="1" x14ac:dyDescent="0.35">
      <c r="A72" s="301" t="s">
        <v>121</v>
      </c>
      <c r="B72" s="114">
        <v>44651</v>
      </c>
      <c r="C72" s="171">
        <f>SUM(C68:C71)</f>
        <v>0</v>
      </c>
      <c r="D72" s="171">
        <f t="shared" ref="D72:I72" si="22">SUM(D68:D71)</f>
        <v>450588285.89999998</v>
      </c>
      <c r="E72" s="171">
        <f t="shared" si="22"/>
        <v>63195012</v>
      </c>
      <c r="F72" s="171">
        <f t="shared" si="22"/>
        <v>5856941</v>
      </c>
      <c r="G72" s="171">
        <f t="shared" si="22"/>
        <v>0</v>
      </c>
      <c r="H72" s="171">
        <f t="shared" si="22"/>
        <v>0</v>
      </c>
      <c r="I72" s="171">
        <f t="shared" si="22"/>
        <v>0</v>
      </c>
      <c r="J72" s="171">
        <f t="shared" si="21"/>
        <v>519640238.89999998</v>
      </c>
    </row>
    <row r="73" spans="1:10" ht="15" thickTop="1" x14ac:dyDescent="0.3">
      <c r="A73" s="95" t="s">
        <v>397</v>
      </c>
      <c r="B73" s="95" t="s">
        <v>427</v>
      </c>
      <c r="C73" s="173">
        <f>C55</f>
        <v>1084168</v>
      </c>
      <c r="D73" s="173">
        <f t="shared" ref="D73:I73" si="23">D55</f>
        <v>323340354.10000002</v>
      </c>
      <c r="E73" s="173">
        <f t="shared" si="23"/>
        <v>71910748</v>
      </c>
      <c r="F73" s="173">
        <f t="shared" si="23"/>
        <v>2062095</v>
      </c>
      <c r="G73" s="173">
        <f t="shared" si="23"/>
        <v>1538779</v>
      </c>
      <c r="H73" s="173">
        <f t="shared" si="23"/>
        <v>10708163</v>
      </c>
      <c r="I73" s="173">
        <f t="shared" si="23"/>
        <v>20027015</v>
      </c>
      <c r="J73" s="173">
        <f>SUM(C73:I73)</f>
        <v>430671322.10000002</v>
      </c>
    </row>
    <row r="74" spans="1:10" ht="15" thickBot="1" x14ac:dyDescent="0.35">
      <c r="A74" s="81" t="s">
        <v>400</v>
      </c>
      <c r="B74" s="81" t="s">
        <v>432</v>
      </c>
      <c r="C74" s="171">
        <f>C66-C72</f>
        <v>1092474</v>
      </c>
      <c r="D74" s="171">
        <f t="shared" ref="D74:I74" si="24">D66-D72</f>
        <v>320792542.10000002</v>
      </c>
      <c r="E74" s="171">
        <f t="shared" si="24"/>
        <v>70859427</v>
      </c>
      <c r="F74" s="171">
        <f t="shared" si="24"/>
        <v>1978806</v>
      </c>
      <c r="G74" s="171">
        <f t="shared" si="24"/>
        <v>1538779</v>
      </c>
      <c r="H74" s="171">
        <f t="shared" si="24"/>
        <v>10708163</v>
      </c>
      <c r="I74" s="171">
        <f t="shared" si="24"/>
        <v>22324268</v>
      </c>
      <c r="J74" s="171">
        <f t="shared" si="21"/>
        <v>429294459.10000002</v>
      </c>
    </row>
    <row r="75" spans="1:10" ht="15" thickTop="1" x14ac:dyDescent="0.3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C309-0680-4DD2-BBAD-1F4CAD24818D}">
  <sheetPr>
    <tabColor rgb="FF92D050"/>
  </sheetPr>
  <dimension ref="A1:E18"/>
  <sheetViews>
    <sheetView showGridLines="0" zoomScale="85" zoomScaleNormal="85" workbookViewId="0"/>
  </sheetViews>
  <sheetFormatPr defaultColWidth="8.88671875" defaultRowHeight="14.4" x14ac:dyDescent="0.3"/>
  <cols>
    <col min="1" max="2" width="43" customWidth="1"/>
    <col min="3" max="3" width="12" customWidth="1"/>
    <col min="4" max="4" width="13.109375" customWidth="1"/>
    <col min="5" max="5" width="15.109375" customWidth="1"/>
  </cols>
  <sheetData>
    <row r="1" spans="1:5" s="139" customFormat="1" ht="60.6" customHeight="1" x14ac:dyDescent="0.3">
      <c r="A1" s="152" t="s">
        <v>0</v>
      </c>
      <c r="B1" s="152" t="s">
        <v>1</v>
      </c>
    </row>
    <row r="2" spans="1:5" s="139" customFormat="1" ht="15.6" x14ac:dyDescent="0.3">
      <c r="A2" s="78" t="s">
        <v>433</v>
      </c>
      <c r="B2" s="78" t="s">
        <v>434</v>
      </c>
    </row>
    <row r="3" spans="1:5" s="139" customFormat="1" ht="15.6" x14ac:dyDescent="0.3">
      <c r="A3" s="96"/>
      <c r="B3" s="96"/>
      <c r="C3" s="97">
        <v>44651</v>
      </c>
      <c r="D3" s="154">
        <v>44561</v>
      </c>
    </row>
    <row r="4" spans="1:5" s="139" customFormat="1" ht="15.6" x14ac:dyDescent="0.3">
      <c r="A4" s="93"/>
      <c r="B4" s="93"/>
      <c r="C4" s="155" t="s">
        <v>105</v>
      </c>
      <c r="D4" s="155" t="s">
        <v>105</v>
      </c>
    </row>
    <row r="5" spans="1:5" s="139" customFormat="1" ht="15.6" x14ac:dyDescent="0.3">
      <c r="A5" s="33" t="s">
        <v>435</v>
      </c>
      <c r="B5" s="33" t="s">
        <v>436</v>
      </c>
      <c r="C5" s="195">
        <v>1310224</v>
      </c>
      <c r="D5" s="1">
        <v>1411010</v>
      </c>
    </row>
    <row r="6" spans="1:5" s="139" customFormat="1" ht="15.6" x14ac:dyDescent="0.3">
      <c r="A6" s="94" t="s">
        <v>437</v>
      </c>
      <c r="B6" t="s">
        <v>438</v>
      </c>
      <c r="C6" s="199">
        <v>-25197</v>
      </c>
      <c r="D6" s="163">
        <v>-100786</v>
      </c>
    </row>
    <row r="7" spans="1:5" s="139" customFormat="1" ht="15.6" x14ac:dyDescent="0.3">
      <c r="A7" s="95" t="s">
        <v>439</v>
      </c>
      <c r="B7" s="95" t="s">
        <v>440</v>
      </c>
      <c r="C7" s="213">
        <v>1285027</v>
      </c>
      <c r="D7" s="213">
        <v>1310224</v>
      </c>
    </row>
    <row r="8" spans="1:5" s="139" customFormat="1" ht="15.6" x14ac:dyDescent="0.3">
      <c r="A8" s="94" t="s">
        <v>441</v>
      </c>
      <c r="B8" s="94" t="s">
        <v>442</v>
      </c>
      <c r="C8" s="195">
        <v>100786</v>
      </c>
      <c r="D8" s="1">
        <v>100786</v>
      </c>
    </row>
    <row r="9" spans="1:5" s="139" customFormat="1" ht="15.6" x14ac:dyDescent="0.3">
      <c r="A9" s="94" t="s">
        <v>443</v>
      </c>
      <c r="B9" s="94" t="s">
        <v>444</v>
      </c>
      <c r="C9" s="195">
        <v>1083455</v>
      </c>
      <c r="D9" s="1">
        <v>1108651</v>
      </c>
    </row>
    <row r="10" spans="1:5" s="139" customFormat="1" ht="15.6" x14ac:dyDescent="0.3">
      <c r="A10" s="152"/>
      <c r="B10" s="152"/>
    </row>
    <row r="12" spans="1:5" s="100" customFormat="1" x14ac:dyDescent="0.3">
      <c r="A12" s="78" t="s">
        <v>445</v>
      </c>
      <c r="B12" s="80" t="s">
        <v>446</v>
      </c>
      <c r="D12" s="90"/>
      <c r="E12" s="45"/>
    </row>
    <row r="13" spans="1:5" s="100" customFormat="1" x14ac:dyDescent="0.3">
      <c r="A13" s="96"/>
      <c r="B13" s="97"/>
      <c r="C13" s="99">
        <v>44651</v>
      </c>
      <c r="D13" s="154">
        <v>44561</v>
      </c>
      <c r="E13" s="53"/>
    </row>
    <row r="14" spans="1:5" s="100" customFormat="1" x14ac:dyDescent="0.3">
      <c r="A14" s="93"/>
      <c r="B14" s="155"/>
      <c r="C14" s="155" t="s">
        <v>105</v>
      </c>
      <c r="D14" s="155" t="s">
        <v>105</v>
      </c>
      <c r="E14" s="53"/>
    </row>
    <row r="15" spans="1:5" s="100" customFormat="1" x14ac:dyDescent="0.3">
      <c r="A15" s="94" t="s">
        <v>447</v>
      </c>
      <c r="B15" s="2" t="s">
        <v>448</v>
      </c>
      <c r="C15" s="163">
        <v>30000000</v>
      </c>
      <c r="D15" s="163">
        <v>60282986</v>
      </c>
    </row>
    <row r="16" spans="1:5" s="100" customFormat="1" x14ac:dyDescent="0.3">
      <c r="A16" s="94" t="s">
        <v>449</v>
      </c>
      <c r="B16" s="94" t="s">
        <v>450</v>
      </c>
      <c r="C16" s="163">
        <v>40829197</v>
      </c>
      <c r="D16" s="163">
        <v>37772866</v>
      </c>
    </row>
    <row r="17" spans="1:4" s="100" customFormat="1" ht="14.4" customHeight="1" thickBot="1" x14ac:dyDescent="0.35">
      <c r="A17" s="98"/>
      <c r="B17" s="38"/>
      <c r="C17" s="280">
        <v>70829197</v>
      </c>
      <c r="D17" s="280">
        <v>98055852</v>
      </c>
    </row>
    <row r="18" spans="1:4" ht="15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Galvenie darbības rādītāji</vt:lpstr>
      <vt:lpstr>Peļņas vai zaudējumu pārskats</vt:lpstr>
      <vt:lpstr>Pārskats par finanšu stāvokli</vt:lpstr>
      <vt:lpstr>Pārskats par izm.pašu kapitālā</vt:lpstr>
      <vt:lpstr>Naudas plūsmas pārskats</vt:lpstr>
      <vt:lpstr>Pielikums Nr.4</vt:lpstr>
      <vt:lpstr>Pielikumi Nr.5-10</vt:lpstr>
      <vt:lpstr>Pielikumi Nr.11, 12</vt:lpstr>
      <vt:lpstr>Pielikums Nr.13-14</vt:lpstr>
      <vt:lpstr>'Peļņas vai zaudējumu pārskats'!_Hlk71365834</vt:lpstr>
      <vt:lpstr>'Pielikumi Nr.5-10'!_Toc506281143</vt:lpstr>
      <vt:lpstr>'Pielikumi Nr.11, 12'!_Toc506281145</vt:lpstr>
      <vt:lpstr>'Pielikumi Nr.11, 12'!_Toc506297406</vt:lpstr>
      <vt:lpstr>'Pielikumi Nr.5-10'!_Toc506297406</vt:lpstr>
      <vt:lpstr>'Pielikums Nr.4'!_Toc506297406</vt:lpstr>
      <vt:lpstr>'Peļņas vai zaudējumu pārskats'!_Toc70520890</vt:lpstr>
      <vt:lpstr>'Pārskats par finanšu stāvokli'!_Toc70520891</vt:lpstr>
      <vt:lpstr>'Pārskats par izm.pašu kapitālā'!_Toc70520892</vt:lpstr>
      <vt:lpstr>'Naudas plūsmas pārskats'!_Toc70520893</vt:lpstr>
      <vt:lpstr>'Peļņas vai zaudējumu pārskats'!_Toc71757631</vt:lpstr>
      <vt:lpstr>'Peļņas vai zaudējumu pārskats'!_Toc71757632</vt:lpstr>
      <vt:lpstr>'Naudas plūsmas pārskats'!_Toc71757636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2022-05-30T18:11:21Z</dcterms:created>
  <dcterms:modified xsi:type="dcterms:W3CDTF">2022-05-30T18:11:30Z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