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uAD\Menesa_atskaites\2022\Sep_2022\Valde 30.11.2022 par Q3 pārskatu\"/>
    </mc:Choice>
  </mc:AlternateContent>
  <xr:revisionPtr revIDLastSave="0" documentId="13_ncr:1_{24652BD4-DF27-4640-8527-B0AC3FDE2AC1}" xr6:coauthVersionLast="47" xr6:coauthVersionMax="47" xr10:uidLastSave="{00000000-0000-0000-0000-000000000000}"/>
  <bookViews>
    <workbookView xWindow="-108" yWindow="-108" windowWidth="30936" windowHeight="16896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3-14" sheetId="11" r:id="rId9"/>
  </sheets>
  <definedNames>
    <definedName name="_Hlk71365834" localSheetId="1">'Peļņas vai zaudējumu pārskats'!$B$7</definedName>
    <definedName name="_Toc506281143" localSheetId="6">'Pielikumi Nr.5-10'!$A$33</definedName>
    <definedName name="_Toc506281143" localSheetId="8">'Pielikums Nr.13-14'!#REF!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Nr.13-14'!#REF!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6" l="1"/>
  <c r="E46" i="16"/>
  <c r="D46" i="2"/>
  <c r="D21" i="2"/>
  <c r="C18" i="11" l="1"/>
  <c r="D18" i="11"/>
  <c r="E18" i="11"/>
  <c r="F51" i="16"/>
  <c r="F46" i="16"/>
  <c r="F38" i="16"/>
  <c r="F39" i="16"/>
  <c r="F32" i="16"/>
  <c r="F33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D33" i="5" l="1"/>
  <c r="E33" i="5"/>
  <c r="D26" i="5"/>
  <c r="E26" i="5"/>
  <c r="D20" i="5"/>
  <c r="E20" i="5"/>
  <c r="E34" i="5" l="1"/>
  <c r="E36" i="5" s="1"/>
  <c r="D34" i="5"/>
  <c r="D36" i="5" s="1"/>
  <c r="E5" i="5" l="1"/>
  <c r="F5" i="5"/>
  <c r="G5" i="5"/>
  <c r="D5" i="5"/>
  <c r="E3" i="5"/>
  <c r="F3" i="5"/>
  <c r="G3" i="5"/>
  <c r="D3" i="5"/>
  <c r="D13" i="11" l="1"/>
  <c r="D5" i="11"/>
  <c r="F3" i="6"/>
  <c r="F87" i="8"/>
  <c r="D85" i="8"/>
  <c r="E85" i="8"/>
  <c r="F85" i="8"/>
  <c r="G85" i="8"/>
  <c r="H85" i="8"/>
  <c r="I85" i="8"/>
  <c r="J85" i="8"/>
  <c r="C85" i="8"/>
  <c r="D79" i="8"/>
  <c r="E79" i="8"/>
  <c r="F79" i="8"/>
  <c r="G79" i="8"/>
  <c r="H79" i="8"/>
  <c r="I79" i="8"/>
  <c r="J79" i="8"/>
  <c r="C79" i="8"/>
  <c r="J72" i="8"/>
  <c r="J70" i="8"/>
  <c r="J71" i="8"/>
  <c r="I71" i="8"/>
  <c r="H72" i="8"/>
  <c r="H71" i="8"/>
  <c r="D70" i="8"/>
  <c r="E70" i="8"/>
  <c r="F70" i="8"/>
  <c r="G70" i="8"/>
  <c r="H70" i="8"/>
  <c r="I70" i="8"/>
  <c r="C72" i="8"/>
  <c r="C71" i="8"/>
  <c r="J68" i="8"/>
  <c r="J67" i="8"/>
  <c r="J66" i="8"/>
  <c r="H59" i="8"/>
  <c r="C59" i="8"/>
  <c r="J58" i="8"/>
  <c r="J57" i="8"/>
  <c r="J56" i="8"/>
  <c r="J55" i="8"/>
  <c r="D37" i="8"/>
  <c r="C37" i="8"/>
  <c r="D31" i="8"/>
  <c r="C31" i="8"/>
  <c r="D23" i="8"/>
  <c r="C24" i="8"/>
  <c r="E21" i="8"/>
  <c r="E20" i="8"/>
  <c r="E13" i="8"/>
  <c r="E12" i="8"/>
  <c r="E11" i="8"/>
  <c r="D57" i="6"/>
  <c r="D48" i="6"/>
  <c r="D40" i="6"/>
  <c r="D31" i="6"/>
  <c r="D21" i="6"/>
  <c r="D3" i="6"/>
  <c r="D17" i="6" s="1"/>
  <c r="D24" i="6" s="1"/>
  <c r="D34" i="6" s="1"/>
  <c r="D43" i="6" s="1"/>
  <c r="D52" i="6" s="1"/>
  <c r="D14" i="6"/>
  <c r="D8" i="6"/>
  <c r="D10" i="6" l="1"/>
  <c r="E7" i="11" l="1"/>
  <c r="C5" i="11" s="1"/>
  <c r="E57" i="6"/>
  <c r="E48" i="6"/>
  <c r="E40" i="6"/>
  <c r="E31" i="6"/>
  <c r="E21" i="6"/>
  <c r="E14" i="6"/>
  <c r="E8" i="6"/>
  <c r="E3" i="6"/>
  <c r="E17" i="6" s="1"/>
  <c r="E24" i="6" s="1"/>
  <c r="E34" i="6" s="1"/>
  <c r="E43" i="6" s="1"/>
  <c r="E52" i="6" s="1"/>
  <c r="F45" i="2"/>
  <c r="F46" i="2" s="1"/>
  <c r="F35" i="2"/>
  <c r="F29" i="2"/>
  <c r="E45" i="2"/>
  <c r="E35" i="2"/>
  <c r="E29" i="2"/>
  <c r="F16" i="2"/>
  <c r="F20" i="2" s="1"/>
  <c r="F12" i="2"/>
  <c r="F21" i="2" s="1"/>
  <c r="G20" i="1"/>
  <c r="G25" i="1" s="1"/>
  <c r="F20" i="1"/>
  <c r="F25" i="1" s="1"/>
  <c r="G18" i="1"/>
  <c r="F18" i="1"/>
  <c r="G11" i="1"/>
  <c r="G13" i="1" s="1"/>
  <c r="G15" i="1" s="1"/>
  <c r="F11" i="1"/>
  <c r="F13" i="1" s="1"/>
  <c r="F15" i="1" s="1"/>
  <c r="E46" i="2" l="1"/>
  <c r="E10" i="6"/>
  <c r="B89" i="8"/>
  <c r="B83" i="8"/>
  <c r="B40" i="8"/>
  <c r="B91" i="8"/>
  <c r="A42" i="8"/>
  <c r="A89" i="8"/>
  <c r="A83" i="8"/>
  <c r="A40" i="8"/>
  <c r="D24" i="4" l="1"/>
  <c r="F23" i="4"/>
  <c r="E23" i="4"/>
  <c r="D23" i="4"/>
  <c r="G22" i="4"/>
  <c r="G23" i="4" s="1"/>
  <c r="B25" i="4"/>
  <c r="A25" i="4"/>
  <c r="D7" i="11" l="1"/>
  <c r="C7" i="11" s="1"/>
  <c r="G15" i="4"/>
  <c r="G16" i="4" s="1"/>
  <c r="G24" i="4" s="1"/>
  <c r="F15" i="4"/>
  <c r="F16" i="4" s="1"/>
  <c r="F24" i="4" s="1"/>
  <c r="D15" i="4"/>
  <c r="D16" i="4" s="1"/>
  <c r="H14" i="4"/>
  <c r="E13" i="4"/>
  <c r="E15" i="4" s="1"/>
  <c r="E16" i="4" s="1"/>
  <c r="E24" i="4" s="1"/>
  <c r="D13" i="4"/>
  <c r="H13" i="4" s="1"/>
  <c r="H12" i="4"/>
  <c r="H11" i="4"/>
  <c r="H9" i="4"/>
  <c r="H8" i="4"/>
  <c r="H7" i="4"/>
  <c r="E20" i="2"/>
  <c r="D20" i="2"/>
  <c r="H16" i="4" l="1"/>
  <c r="H15" i="4"/>
  <c r="C13" i="11"/>
  <c r="H19" i="4" l="1"/>
  <c r="F14" i="6"/>
  <c r="C14" i="6"/>
  <c r="C3" i="6" l="1"/>
  <c r="E18" i="1"/>
  <c r="D18" i="1"/>
  <c r="J49" i="8"/>
  <c r="D65" i="8"/>
  <c r="E65" i="8"/>
  <c r="F65" i="8"/>
  <c r="E38" i="8"/>
  <c r="E39" i="8"/>
  <c r="E32" i="8"/>
  <c r="E33" i="8"/>
  <c r="E34" i="8"/>
  <c r="E17" i="8"/>
  <c r="E18" i="8"/>
  <c r="E16" i="8"/>
  <c r="E7" i="8"/>
  <c r="E8" i="8"/>
  <c r="E9" i="8"/>
  <c r="E6" i="8"/>
  <c r="C10" i="8"/>
  <c r="D10" i="8"/>
  <c r="F8" i="6"/>
  <c r="C8" i="6"/>
  <c r="F69" i="8" l="1"/>
  <c r="E69" i="8"/>
  <c r="D69" i="8"/>
  <c r="D14" i="8"/>
  <c r="D25" i="8" s="1"/>
  <c r="D24" i="8"/>
  <c r="E31" i="8"/>
  <c r="C14" i="8"/>
  <c r="F17" i="6"/>
  <c r="F24" i="6" s="1"/>
  <c r="F34" i="6" s="1"/>
  <c r="F43" i="6" s="1"/>
  <c r="F52" i="6" s="1"/>
  <c r="F10" i="6"/>
  <c r="C17" i="6"/>
  <c r="C24" i="6" s="1"/>
  <c r="C34" i="6" s="1"/>
  <c r="C43" i="6" s="1"/>
  <c r="C52" i="6" s="1"/>
  <c r="C10" i="6"/>
  <c r="E10" i="8"/>
  <c r="J69" i="8" l="1"/>
  <c r="E14" i="8"/>
  <c r="J86" i="8"/>
  <c r="J87" i="8"/>
  <c r="J88" i="8"/>
  <c r="D89" i="8"/>
  <c r="E89" i="8"/>
  <c r="F89" i="8"/>
  <c r="G89" i="8"/>
  <c r="H89" i="8"/>
  <c r="I89" i="8"/>
  <c r="C89" i="8"/>
  <c r="J80" i="8"/>
  <c r="J81" i="8"/>
  <c r="J82" i="8"/>
  <c r="J61" i="8"/>
  <c r="J63" i="8"/>
  <c r="J64" i="8"/>
  <c r="J62" i="8"/>
  <c r="J51" i="8"/>
  <c r="C70" i="8"/>
  <c r="J52" i="8"/>
  <c r="J53" i="8"/>
  <c r="J50" i="8"/>
  <c r="D54" i="8"/>
  <c r="E54" i="8"/>
  <c r="F54" i="8"/>
  <c r="G54" i="8"/>
  <c r="H54" i="8"/>
  <c r="I54" i="8"/>
  <c r="C54" i="8"/>
  <c r="D41" i="8"/>
  <c r="D35" i="8"/>
  <c r="D42" i="8" s="1"/>
  <c r="E35" i="8"/>
  <c r="C35" i="8"/>
  <c r="E23" i="8"/>
  <c r="C23" i="8"/>
  <c r="E19" i="8"/>
  <c r="E24" i="8" s="1"/>
  <c r="C19" i="8"/>
  <c r="C22" i="8" s="1"/>
  <c r="C25" i="8" s="1"/>
  <c r="F57" i="6"/>
  <c r="C57" i="6"/>
  <c r="F48" i="6"/>
  <c r="C48" i="6"/>
  <c r="F40" i="6"/>
  <c r="C40" i="6"/>
  <c r="F31" i="6"/>
  <c r="C31" i="6"/>
  <c r="F21" i="6"/>
  <c r="C21" i="6"/>
  <c r="G33" i="5"/>
  <c r="G26" i="5"/>
  <c r="F33" i="5"/>
  <c r="F26" i="5"/>
  <c r="H26" i="4"/>
  <c r="H27" i="4"/>
  <c r="H28" i="4"/>
  <c r="H29" i="4"/>
  <c r="H30" i="4"/>
  <c r="H25" i="4"/>
  <c r="E31" i="4"/>
  <c r="F31" i="4"/>
  <c r="G31" i="4"/>
  <c r="H22" i="4"/>
  <c r="H20" i="4"/>
  <c r="H17" i="4"/>
  <c r="D32" i="4"/>
  <c r="E21" i="4"/>
  <c r="D21" i="4"/>
  <c r="E12" i="2"/>
  <c r="E21" i="2" s="1"/>
  <c r="D45" i="2"/>
  <c r="D35" i="2"/>
  <c r="D29" i="2"/>
  <c r="D12" i="2"/>
  <c r="E11" i="1"/>
  <c r="E13" i="1" s="1"/>
  <c r="D11" i="1"/>
  <c r="D13" i="1" s="1"/>
  <c r="I59" i="8" l="1"/>
  <c r="I72" i="8" s="1"/>
  <c r="I90" i="8" s="1"/>
  <c r="G71" i="8"/>
  <c r="G59" i="8"/>
  <c r="G72" i="8" s="1"/>
  <c r="G90" i="8" s="1"/>
  <c r="F83" i="8"/>
  <c r="F91" i="8" s="1"/>
  <c r="F71" i="8"/>
  <c r="F59" i="8"/>
  <c r="F72" i="8" s="1"/>
  <c r="F90" i="8" s="1"/>
  <c r="E83" i="8"/>
  <c r="E91" i="8" s="1"/>
  <c r="E59" i="8"/>
  <c r="E72" i="8" s="1"/>
  <c r="E90" i="8" s="1"/>
  <c r="E71" i="8"/>
  <c r="D71" i="8"/>
  <c r="D59" i="8"/>
  <c r="E22" i="8"/>
  <c r="E25" i="8" s="1"/>
  <c r="E15" i="1"/>
  <c r="E20" i="1" s="1"/>
  <c r="E25" i="1" s="1"/>
  <c r="G20" i="5"/>
  <c r="G34" i="5" s="1"/>
  <c r="G36" i="5" s="1"/>
  <c r="D15" i="1"/>
  <c r="D20" i="1" s="1"/>
  <c r="D25" i="1" s="1"/>
  <c r="F20" i="5"/>
  <c r="F34" i="5" s="1"/>
  <c r="F36" i="5" s="1"/>
  <c r="E32" i="4"/>
  <c r="H21" i="4"/>
  <c r="F32" i="4"/>
  <c r="G32" i="4"/>
  <c r="J89" i="8"/>
  <c r="H90" i="8"/>
  <c r="H83" i="8"/>
  <c r="H91" i="8" s="1"/>
  <c r="G83" i="8"/>
  <c r="G91" i="8" s="1"/>
  <c r="D83" i="8"/>
  <c r="D91" i="8" s="1"/>
  <c r="C90" i="8"/>
  <c r="I83" i="8"/>
  <c r="I91" i="8" s="1"/>
  <c r="H31" i="4"/>
  <c r="H24" i="4"/>
  <c r="J65" i="8"/>
  <c r="J54" i="8"/>
  <c r="H23" i="4"/>
  <c r="D72" i="8" l="1"/>
  <c r="D90" i="8" s="1"/>
  <c r="J90" i="8" s="1"/>
  <c r="J59" i="8"/>
  <c r="H32" i="4"/>
  <c r="C83" i="8"/>
  <c r="E37" i="8"/>
  <c r="C40" i="8"/>
  <c r="C42" i="8" s="1"/>
  <c r="C41" i="8"/>
  <c r="C91" i="8" l="1"/>
  <c r="J91" i="8" s="1"/>
  <c r="J83" i="8"/>
  <c r="E41" i="8"/>
  <c r="E40" i="8"/>
  <c r="E42" i="8" s="1"/>
</calcChain>
</file>

<file path=xl/sharedStrings.xml><?xml version="1.0" encoding="utf-8"?>
<sst xmlns="http://schemas.openxmlformats.org/spreadsheetml/2006/main" count="826" uniqueCount="468">
  <si>
    <t>Galvenie darbības rādītāji</t>
  </si>
  <si>
    <t>Main operational indicators</t>
  </si>
  <si>
    <t>01.01.2018 -</t>
  </si>
  <si>
    <t>01.01.2019 -</t>
  </si>
  <si>
    <t>01.01.2020 -</t>
  </si>
  <si>
    <t>01.01.2021 -</t>
  </si>
  <si>
    <t xml:space="preserve">Δ </t>
  </si>
  <si>
    <t>%</t>
  </si>
  <si>
    <t xml:space="preserve">Pārvadītā dabasgāze </t>
  </si>
  <si>
    <t>Transmitted natural gas</t>
  </si>
  <si>
    <t>TWh</t>
  </si>
  <si>
    <t>Dabasgāze Latvijas patēriņam</t>
  </si>
  <si>
    <t>Natural gas for consumption in Latvia</t>
  </si>
  <si>
    <t>Izņemtās dabasgāzes apjoms no IPGK</t>
  </si>
  <si>
    <t>Volume of natural gas withdrawn from Inčukalns UGS</t>
  </si>
  <si>
    <t>Ieņēmumi no pamatdarbības</t>
  </si>
  <si>
    <t>Net turnover</t>
  </si>
  <si>
    <t>'000 EUR</t>
  </si>
  <si>
    <t>EBITDA</t>
  </si>
  <si>
    <t>Neto peļņa</t>
  </si>
  <si>
    <t>Net profit</t>
  </si>
  <si>
    <t>Kopējie aktīvi</t>
  </si>
  <si>
    <t>Segment assets</t>
  </si>
  <si>
    <t>Investīcijas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</si>
  <si>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</si>
  <si>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</si>
  <si>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</si>
  <si>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</si>
  <si>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</si>
  <si>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</si>
  <si>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</si>
  <si>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</si>
  <si>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</si>
  <si>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coeff.</t>
  </si>
  <si>
    <t>Darbinieki kopā</t>
  </si>
  <si>
    <t>Average number of employees</t>
  </si>
  <si>
    <t>number</t>
  </si>
  <si>
    <t>Kredītlīguma nosacījumi:</t>
  </si>
  <si>
    <t>Financial covenants:</t>
  </si>
  <si>
    <t>&gt;50%</t>
  </si>
  <si>
    <t>&lt; 5</t>
  </si>
  <si>
    <t>&gt;1.2</t>
  </si>
  <si>
    <t>Galvenie finanšu rādītāji</t>
  </si>
  <si>
    <t>Main financial indicators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</si>
  <si>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</si>
  <si>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</si>
  <si>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</si>
  <si>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Neto apgrozījums </t>
  </si>
  <si>
    <t>EBITDA </t>
  </si>
  <si>
    <t>Neto peļņa </t>
  </si>
  <si>
    <t>Aktīvu kopsumma  </t>
  </si>
  <si>
    <t>Total assets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</si>
  <si>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</si>
  <si>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</si>
  <si>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</si>
  <si>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</si>
  <si>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</si>
  <si>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</si>
  <si>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</si>
  <si>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</si>
  <si>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</si>
  <si>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</si>
  <si>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</si>
  <si>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</si>
  <si>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</si>
  <si>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</si>
  <si>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</si>
  <si>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</si>
  <si>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</si>
  <si>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</si>
  <si>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</si>
  <si>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izmaksas</t>
  </si>
  <si>
    <t>Financial costs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</si>
  <si>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</si>
  <si>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</si>
  <si>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</si>
  <si>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</si>
  <si>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</si>
  <si>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</si>
  <si>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</si>
  <si>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</si>
  <si>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</si>
  <si>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</si>
  <si>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</si>
  <si>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</si>
  <si>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ienākumi:</t>
  </si>
  <si>
    <t>Other comprehensive income: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</si>
  <si>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</si>
  <si>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</si>
  <si>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</si>
  <si>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</si>
  <si>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</si>
  <si>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 xml:space="preserve">Neto citi apvienotie ienākumi/(zaudējumi), kas nav pārklasificējami uz pelņu vai zaudējumiem nākamajos periodos </t>
  </si>
  <si>
    <t>Net other comprehensive income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</si>
  <si>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</si>
  <si>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</si>
  <si>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</si>
  <si>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</si>
  <si>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</si>
  <si>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</si>
  <si>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</si>
  <si>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</si>
  <si>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</si>
  <si>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</si>
  <si>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</si>
  <si>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</si>
  <si>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-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</si>
  <si>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</si>
  <si>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</si>
  <si>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</si>
  <si>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</si>
  <si>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</si>
  <si>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</si>
  <si>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</si>
  <si>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</si>
  <si>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kopā:</t>
  </si>
  <si>
    <t>Total long-term investments: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</si>
  <si>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</si>
  <si>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</si>
  <si>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</si>
  <si>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</si>
  <si>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</si>
  <si>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</si>
  <si>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</si>
  <si>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</si>
  <si>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</si>
  <si>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</si>
  <si>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</si>
  <si>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</si>
  <si>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kopā:</t>
  </si>
  <si>
    <t>Total current assets:</t>
  </si>
  <si>
    <t>AKTĪVU KOPSUMMA:</t>
  </si>
  <si>
    <t>TOTAL ASSETS:</t>
  </si>
  <si>
    <t>SAISTĪBAS UN PAŠU KAPITĀLS</t>
  </si>
  <si>
    <t>EQUITY AND LIABILITIES</t>
  </si>
  <si>
    <t>Pašu kapitāls:</t>
  </si>
  <si>
    <t>Equity: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</si>
  <si>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</si>
  <si>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</si>
  <si>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</si>
  <si>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</si>
  <si>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</si>
  <si>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</si>
  <si>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</si>
  <si>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</si>
  <si>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kopā:</t>
  </si>
  <si>
    <t>Total equity: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</si>
  <si>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</si>
  <si>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</si>
  <si>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</si>
  <si>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</si>
  <si>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</si>
  <si>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</si>
  <si>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</si>
  <si>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</si>
  <si>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</si>
  <si>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</si>
  <si>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kopā:</t>
  </si>
  <si>
    <t>Total non-current liabilities: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</si>
  <si>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</si>
  <si>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</si>
  <si>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</si>
  <si>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</si>
  <si>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</si>
  <si>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</si>
  <si>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</si>
  <si>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</si>
  <si>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</si>
  <si>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</si>
  <si>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</si>
  <si>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</si>
  <si>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</si>
  <si>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</si>
  <si>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</si>
  <si>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</si>
  <si>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kopā:</t>
  </si>
  <si>
    <t>Total current liabilities:</t>
  </si>
  <si>
    <t>SAISTĪBU UN PAŠU KAPITĀLA KOPSUMMA:</t>
  </si>
  <si>
    <t>TOTAL EQUITY AND LIABILITIES</t>
  </si>
  <si>
    <t>Pārskats par izmaiņām pašu kapitālā</t>
  </si>
  <si>
    <t>Statement in changes of equity</t>
  </si>
  <si>
    <t>Pielikums</t>
  </si>
  <si>
    <t>Kopā</t>
  </si>
  <si>
    <t>Note</t>
  </si>
  <si>
    <t>Total</t>
  </si>
  <si>
    <t>Pārvērtēšanas rezerves samazinājums</t>
  </si>
  <si>
    <t>Reduction of revaluation reserve</t>
  </si>
  <si>
    <t>Pārvērtēšanas rezerves palielinājums</t>
  </si>
  <si>
    <t>Increase of revaluation reserve</t>
  </si>
  <si>
    <t>Revaluations of post-employment benefits as a result of changes in actuarial assumptions</t>
  </si>
  <si>
    <t xml:space="preserve">Kopā citi apvienotie ienākumi </t>
  </si>
  <si>
    <t>Total other comprehensive income</t>
  </si>
  <si>
    <t xml:space="preserve">Total </t>
  </si>
  <si>
    <t>2021. gada 31. decembrī</t>
  </si>
  <si>
    <t>Naudas plūsmas pārskats</t>
  </si>
  <si>
    <t>Statement of cash flows</t>
  </si>
  <si>
    <t>Pielikums/Note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</si>
  <si>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</si>
  <si>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</si>
  <si>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</si>
  <si>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</si>
  <si>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</si>
  <si>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</si>
  <si>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</t>
  </si>
  <si>
    <t>- depreciation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</si>
  <si>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</si>
  <si>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</si>
  <si>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</si>
  <si>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</si>
  <si>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</si>
  <si>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loss on disposal of PPEs</t>
  </si>
  <si>
    <t>- uzkrājumu izmaiņas</t>
  </si>
  <si>
    <t>- changes in provisions</t>
  </si>
  <si>
    <t>- ES līdzfinansējuma atzīšana ieņēmumos</t>
  </si>
  <si>
    <t>- procentu izmaksas</t>
  </si>
  <si>
    <t>- interest expense</t>
  </si>
  <si>
    <t>Izmaiņas saimnieciskajos aktīvos un saistībās:</t>
  </si>
  <si>
    <t>Changes in the working capital: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</si>
  <si>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</si>
  <si>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</si>
  <si>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</si>
  <si>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</si>
  <si>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</si>
  <si>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</si>
  <si>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</si>
  <si>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</si>
  <si>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</si>
  <si>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</si>
  <si>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</si>
  <si>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</si>
  <si>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</si>
  <si>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</si>
  <si>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</si>
  <si>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</si>
  <si>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</si>
  <si>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</si>
  <si>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</si>
  <si>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</si>
  <si>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</si>
  <si>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</si>
  <si>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</si>
  <si>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</si>
  <si>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</si>
  <si>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</si>
  <si>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</si>
  <si>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</si>
  <si>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</si>
  <si>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</si>
  <si>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</si>
  <si>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</si>
  <si>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</si>
  <si>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</si>
  <si>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Ieņēmumi no pārvades pakalpojumiem</t>
  </si>
  <si>
    <t>Revenue from transmission services</t>
  </si>
  <si>
    <t>Ieņēmumi no uzglabāšanas pakalpojumiem</t>
  </si>
  <si>
    <t>Revenue from storage services</t>
  </si>
  <si>
    <t>Ieņēmumi no balansēšanas, neto</t>
  </si>
  <si>
    <t>Balancing income, net</t>
  </si>
  <si>
    <t>Ieņēmumi no ES līdzfinansējuma</t>
  </si>
  <si>
    <t>Revenue from EU co-financing</t>
  </si>
  <si>
    <t>Citi ieņēmumi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</si>
  <si>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</si>
  <si>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</si>
  <si>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</si>
  <si>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</si>
  <si>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</si>
  <si>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</si>
  <si>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</si>
  <si>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</si>
  <si>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</si>
  <si>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</si>
  <si>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 xml:space="preserve"> EUR</t>
  </si>
  <si>
    <t>Darba alga</t>
  </si>
  <si>
    <t>Salaries</t>
  </si>
  <si>
    <t>Valsts sociālās apdrošināšanas obligātās iemaksas</t>
  </si>
  <si>
    <t>National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</si>
  <si>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</si>
  <si>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</si>
  <si>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</si>
  <si>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</si>
  <si>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</si>
  <si>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</si>
  <si>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</si>
  <si>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</si>
  <si>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</si>
  <si>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</si>
  <si>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</si>
  <si>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</si>
  <si>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</si>
  <si>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</si>
  <si>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Financial expenses</t>
  </si>
  <si>
    <t>Nomas procentu izdevumi</t>
  </si>
  <si>
    <t>Asset lease interest expense</t>
  </si>
  <si>
    <t>Pārējās finanšu izmaksas</t>
  </si>
  <si>
    <t>Other financial expenses</t>
  </si>
  <si>
    <t>Nemateriālie ieguldījumi</t>
  </si>
  <si>
    <t>Nemateriālo ieguldījumu izveide</t>
  </si>
  <si>
    <t>KOPĀ</t>
  </si>
  <si>
    <t>Software</t>
  </si>
  <si>
    <t>Assets under developement</t>
  </si>
  <si>
    <t>TOTAL</t>
  </si>
  <si>
    <t>Sākotnējā vērtība 31.12.2019.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</si>
  <si>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</si>
  <si>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</si>
  <si>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Iegādāts</t>
  </si>
  <si>
    <t>Additions</t>
  </si>
  <si>
    <t>Pārklasificēts</t>
  </si>
  <si>
    <t>Transfers</t>
  </si>
  <si>
    <t>Norakstīts</t>
  </si>
  <si>
    <t>Disposals</t>
  </si>
  <si>
    <t>31.12.2020.</t>
  </si>
  <si>
    <t>Amortizācija</t>
  </si>
  <si>
    <t>Amortisation</t>
  </si>
  <si>
    <t>Aprēķināts</t>
  </si>
  <si>
    <t>Amortisation charge</t>
  </si>
  <si>
    <t>Net book value at 31.12.2020</t>
  </si>
  <si>
    <t>Uzskaites vērtība 31.12.2020.</t>
  </si>
  <si>
    <t>Net book value at 31.12.2021</t>
  </si>
  <si>
    <t>31.12.2021.</t>
  </si>
  <si>
    <t>Uzskaites vērtība 31.12.2021.</t>
  </si>
  <si>
    <t>Zeme</t>
  </si>
  <si>
    <t>Ēkas, būves</t>
  </si>
  <si>
    <t>Tehnoloģiskās iekārtas un ierīces</t>
  </si>
  <si>
    <t>Pārējie pamat-līdzekļi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</si>
  <si>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</si>
  <si>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</si>
  <si>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</si>
  <si>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</si>
  <si>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</si>
  <si>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</si>
  <si>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</si>
  <si>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</si>
  <si>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</si>
  <si>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</si>
  <si>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</si>
  <si>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</si>
  <si>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</si>
  <si>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Pārvietots</t>
  </si>
  <si>
    <t>Uzkrātais nolietojums</t>
  </si>
  <si>
    <t>Accumulated depreciation</t>
  </si>
  <si>
    <t>Claculated depreciation</t>
  </si>
  <si>
    <t>Pamatlīdzekļi (Turpinājums)</t>
  </si>
  <si>
    <t>Property, plant and equipment (Continued)</t>
  </si>
  <si>
    <t xml:space="preserve">                     -   </t>
  </si>
  <si>
    <t>Calculated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</si>
  <si>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</si>
  <si>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</si>
  <si>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</si>
  <si>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</si>
  <si>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Recognised during the reporting year</t>
  </si>
  <si>
    <t>Pārnests uz nākamajiem periodiem</t>
  </si>
  <si>
    <t>Carried forward to future periods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</si>
  <si>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</si>
  <si>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</si>
  <si>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</si>
  <si>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</si>
  <si>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</si>
  <si>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Sākotnējā vērtība 31.12.2021.</t>
  </si>
  <si>
    <t>Sākuma atlikums 01.01.2021.</t>
  </si>
  <si>
    <t>Opening balance at 01.01.2021</t>
  </si>
  <si>
    <t>11, 12</t>
  </si>
  <si>
    <t>- recognised EU co-financing</t>
  </si>
  <si>
    <t>5. Ieņēmumi</t>
  </si>
  <si>
    <t>6. Pārējie ieņēmumi</t>
  </si>
  <si>
    <t>7. Uzturēšanas un ekspluatācijas izmaksas</t>
  </si>
  <si>
    <t>8. Personāla izmaksas</t>
  </si>
  <si>
    <t>9. Pārējās saimnieciskās darbības izmaksas</t>
  </si>
  <si>
    <t>10. Finanšu izmaksas</t>
  </si>
  <si>
    <t>11.  Nemateriālie aktīvi</t>
  </si>
  <si>
    <t>12. Pamatlīdzekļi</t>
  </si>
  <si>
    <t>13. Līdzfinansētie projekti</t>
  </si>
  <si>
    <t>14. Aizņēmumi no kredītiestādēm</t>
  </si>
  <si>
    <t>At 31 December 2021</t>
  </si>
  <si>
    <t>Ieņēmumi no balansēšanas, bruto</t>
  </si>
  <si>
    <t>Ieņēmumi no balansēšanas</t>
  </si>
  <si>
    <t>Izdevumi no balansēšanas</t>
  </si>
  <si>
    <t>Balancing income</t>
  </si>
  <si>
    <t>Balancing expenses</t>
  </si>
  <si>
    <t>Avansa maksājumi par krājumiem</t>
  </si>
  <si>
    <t>Advances for inventories</t>
  </si>
  <si>
    <t>Aprēķinātās dividendes</t>
  </si>
  <si>
    <t>Calculated dividends</t>
  </si>
  <si>
    <t>Uzņēmuma ienākuma nodoklis</t>
  </si>
  <si>
    <t>- (increase) of advance payments for inventories</t>
  </si>
  <si>
    <t>- (increase)/decrease of receivables from contracts with customers, other receivables and deferred expenses</t>
  </si>
  <si>
    <t>- (increase)/decrease in inventories</t>
  </si>
  <si>
    <t>- (decrease) of lease liabilities, trade payables, accrued liabilities, advances from customers and other liabilities</t>
  </si>
  <si>
    <t>- parādu no līgumiem ar klientiem, pārējo debitoru un nākamo periodu izdevumu (palielinājums)/samazinājums</t>
  </si>
  <si>
    <t>- avansa maksājumu par krājumiem (palielinājums)</t>
  </si>
  <si>
    <t>01.01.2022.-30.09.2022.</t>
  </si>
  <si>
    <t>01.01.2021.-30.09.2021.</t>
  </si>
  <si>
    <t>2021. gada 30.septembrī</t>
  </si>
  <si>
    <t>2022. gada 30. septembrī</t>
  </si>
  <si>
    <t>At 30 September 2021</t>
  </si>
  <si>
    <t>At 30 September 2022</t>
  </si>
  <si>
    <t>30.09.2022.</t>
  </si>
  <si>
    <t>Uzskaites vērtība 30.09.2022.</t>
  </si>
  <si>
    <t>Net book value at 30.09.2022</t>
  </si>
  <si>
    <t>AKCIJU SABIEDRĪBAS "CONEXUS BALTIC GRID" Saīsinātie starpperiodu finanšu pārskati par periodu no 01.01.2022. līdz 30.09.2022.</t>
  </si>
  <si>
    <t>JOINT STOCK COMPANY CONEXUS BALTIC GRID Condensed interim statements for the period from 01.01.2022 till 30.09.2022</t>
  </si>
  <si>
    <t>30.09.2021.</t>
  </si>
  <si>
    <t>Net book value at 30.09.2021</t>
  </si>
  <si>
    <t>Uzskaites vērtība 30.09.2021.</t>
  </si>
  <si>
    <t>01.07.2022.-30.09.2022.</t>
  </si>
  <si>
    <t>01.07.2021.-30.09.2021.</t>
  </si>
  <si>
    <t>01.01.2022 -</t>
  </si>
  <si>
    <t>Sistēmas lietotāju uzglabātā dabasgāze Inčukalna PGK, pārskata perioda beigās</t>
  </si>
  <si>
    <t>Total amount of natural gas stored by system users in Inčukalns UGS at the end of reporting period</t>
  </si>
  <si>
    <t>Ieņēmumi no pamatdarbības*</t>
  </si>
  <si>
    <t>Net turnover*</t>
  </si>
  <si>
    <t>* Salīdzinošo periodu dati pārklasificēti, lai būtu salīdzināmi ar 2022. gada datiem</t>
  </si>
  <si>
    <t xml:space="preserve">* Comparative figures reclassified to be comparable with 2022 figures </t>
  </si>
  <si>
    <t>** Pašu kapitāla pietiekamības koef.</t>
  </si>
  <si>
    <t>** Shareholders’ equity ratio</t>
  </si>
  <si>
    <t>*** Saistību sloga koef.</t>
  </si>
  <si>
    <t>*** Net debt to EBITDA ratio</t>
  </si>
  <si>
    <t>**** Saistību apkalpošanas koeficients (DSCR)</t>
  </si>
  <si>
    <t>**** Debt-Service Coverage Ratio (DSCR)</t>
  </si>
  <si>
    <t>Pašu kapitāla pietiekamība**</t>
  </si>
  <si>
    <t>Saistību slogs (Neto aizņēmumi / EBITDA)***</t>
  </si>
  <si>
    <t>Saistību apkalpošanas koeficients (DSCR)****</t>
  </si>
  <si>
    <t>Shareholders' equity ratio**</t>
  </si>
  <si>
    <t>Net debt to EBITDA ratio***</t>
  </si>
  <si>
    <t>Debt-service Coverage Ratio (DSCR)****</t>
  </si>
  <si>
    <t>2022  / 30.06.2022 </t>
  </si>
  <si>
    <t>2021  / 30.06.2021 </t>
  </si>
  <si>
    <t>4. Segmentu informācija</t>
  </si>
  <si>
    <t>4. Segment information</t>
  </si>
  <si>
    <t>Pārvade</t>
  </si>
  <si>
    <t>Uzglabāšana</t>
  </si>
  <si>
    <t>Kopā Conexus</t>
  </si>
  <si>
    <t>Starpība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</si>
  <si>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</si>
  <si>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</si>
  <si>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</si>
  <si>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</si>
  <si>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</si>
  <si>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Finanšu izdevumi</t>
  </si>
  <si>
    <t>Uzņēmumu ienākuma nodoklis</t>
  </si>
  <si>
    <t>Profit for the reporting period</t>
  </si>
  <si>
    <t>Segmenta aktīvi</t>
  </si>
  <si>
    <t>Investīcijas pamatlīdzekļos un nemateriālajos aktīvos (izpilde)</t>
  </si>
  <si>
    <t>Investments in property, plant and equipment and intangible assets</t>
  </si>
  <si>
    <t>Lielākie klienti</t>
  </si>
  <si>
    <t>Major customers</t>
  </si>
  <si>
    <t>Pamatdarbības ieņēmumi no lielākajiem klientiem</t>
  </si>
  <si>
    <t>Revenue from major customers</t>
  </si>
  <si>
    <t>Segmentu peļņas vai zaudējumu aprēķini par periodu 01.01.2022.-30.09.2022.:</t>
  </si>
  <si>
    <t>Segment profit and loss statements for period 01.01.2022-30.09.2022:</t>
  </si>
  <si>
    <t>Segmentu peļņas vai zaudējumu aprēķini par periodu 01.01.2021.-30.09.2021.:</t>
  </si>
  <si>
    <t>Segment profit and loss statements for period  01.01.2021-30.09.2021:</t>
  </si>
  <si>
    <t>Total assets by segments at 30.09.2022. and investments during period 01.01.2022-30.09.2022:</t>
  </si>
  <si>
    <t>Total assets by segments at 30.09.2021. and investments during period 01.01.2021-30.09.2021:</t>
  </si>
  <si>
    <t>Gūtie pamatdarbības ieņēmumi no lielākajiem klientiem, kuri pārstāv vismaz 10% no kopējiem Conexus pamatdarbības ieņēmumiem periodā 01.01.2022.-30.09.2022.:</t>
  </si>
  <si>
    <t>Revenue generated during period 01.01.2022-30.09.2022 from the largest customers, which represent at least 10% of the Conexus total revenue:</t>
  </si>
  <si>
    <t>Gūtie pamatdarbības ieņēmumi no lielākajiem klientiem, kuri pārstāv vismaz 10% no kopējiem Conexus pamatdarbības ieņēmumiem periodā 01.01.2021.-30.09.2021.:</t>
  </si>
  <si>
    <t>Segmentu kopējie aktīvi 2022. gada 30. septembrī un investīcijas periodā 01.01.2022.-30.09.2022.:</t>
  </si>
  <si>
    <t>Segmentu kopējie aktīvi 2021. gada 30. septembrī un investīcijas periodā 01.01.2021.-30.09.2021.:</t>
  </si>
  <si>
    <t>Revenue generated during period 01.01.2021-30.09.2021 from the largest customers, which represent at least 10% of the Conexus total revenue:</t>
  </si>
  <si>
    <t>t.sk.īstermiņa daļa</t>
  </si>
  <si>
    <t>ilgtermiņa daļa</t>
  </si>
  <si>
    <t>Including short-term portion</t>
  </si>
  <si>
    <t>Long-term portion</t>
  </si>
  <si>
    <t>- krājumu (palielinājums)</t>
  </si>
  <si>
    <t>- nomas saistību, parādu piegādātājiem un darbuzņēmējiem, uzkrāto saistību, no pircējiem saņemto avansu un pārējo saistību palielinājums/ (samazinājums)</t>
  </si>
  <si>
    <t>Uzkrātās procentu saistības aizņēmumiem no kredītiestādēm</t>
  </si>
  <si>
    <t>Accrued interest on borrowings from fonancial institutions</t>
  </si>
  <si>
    <t>Profit for the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</si>
</sst>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0_ ;\-#,##0.00\ "/>
    <numFmt numFmtId="170" formatCode="#,##0.00;\(#,##0.00\);&quot;-&quot;"/>
    <numFmt numFmtId="171" formatCode="#,##0.0;\(#,##0.0\);&quot;-&quot;"/>
    <numFmt numFmtId="172" formatCode="_-* #,##0_-;\-* #,##0_-;_-* &quot;-&quot;??_-;_-@_-"/>
    <numFmt numFmtId="173" formatCode="_(* #,##0_);_(* \(#,##0\);_(* &quot;-&quot;??_);_(@_)"/>
    <numFmt numFmtId="174" formatCode="0\p\p\t;\(0\p\p\t\)"/>
    <numFmt numFmtId="175" formatCode="#,##0;\(#,##0\);\-"/>
  </numFmts>
  <fonts count="5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charset val="186"/>
      <scheme val="minor"/>
    </font>
    <font>
      <sz val="11"/>
      <name val="Calibri"/>
      <scheme val="minor"/>
    </font>
    <font>
      <sz val="11"/>
      <name val="Calibri"/>
    </font>
    <font>
      <i/>
      <sz val="11"/>
      <name val="Calibri"/>
      <scheme val="minor"/>
    </font>
    <font>
      <i/>
      <sz val="10"/>
      <color theme="1"/>
      <name val="Calibri"/>
      <family val="2"/>
      <charset val="186"/>
      <scheme val="minor"/>
    </font>
    <font>
      <sz val="11"/>
      <color rgb="FF83BC35"/>
      <name val="Calibri"/>
      <scheme val="minor"/>
    </font>
    <font>
      <sz val="11"/>
      <color theme="1"/>
      <name val="Calibri"/>
      <scheme val="minor"/>
    </font>
    <font>
      <b/>
      <sz val="11"/>
      <name val="Calibri"/>
      <scheme val="minor"/>
    </font>
    <font>
      <sz val="11"/>
      <color theme="1"/>
      <name val="Calibri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tted">
        <color theme="2"/>
      </top>
      <bottom style="double">
        <color theme="1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uble">
        <color theme="1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 style="double">
        <color theme="1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 style="dotted">
        <color theme="2"/>
      </top>
      <bottom/>
      <diagonal/>
    </border>
    <border>
      <left/>
      <right/>
      <top style="medium">
        <color rgb="FFEEECF0"/>
      </top>
      <bottom/>
      <diagonal/>
    </border>
    <border>
      <left/>
      <right/>
      <top/>
      <bottom style="dotted">
        <color rgb="FFEEECF0"/>
      </bottom>
      <diagonal/>
    </border>
    <border>
      <left/>
      <right/>
      <top/>
      <bottom style="dotted">
        <color theme="2"/>
      </bottom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415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7" fillId="0" borderId="0" xfId="31" applyFont="1" applyAlignment="1">
      <alignment horizontal="justify" wrapText="1"/>
    </xf>
    <xf numFmtId="0" fontId="17" fillId="0" borderId="0" xfId="0" applyFont="1"/>
    <xf numFmtId="49" fontId="17" fillId="0" borderId="0" xfId="31" quotePrefix="1" applyNumberFormat="1" applyFont="1" applyAlignment="1">
      <alignment horizontal="justify" wrapText="1"/>
    </xf>
    <xf numFmtId="49" fontId="17" fillId="0" borderId="17" xfId="31" quotePrefix="1" applyNumberFormat="1" applyFont="1" applyBorder="1" applyAlignment="1">
      <alignment horizontal="justify" wrapText="1"/>
    </xf>
    <xf numFmtId="0" fontId="27" fillId="0" borderId="0" xfId="0" applyFont="1"/>
    <xf numFmtId="0" fontId="28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1" fillId="0" borderId="0" xfId="0" applyFont="1"/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7" fillId="0" borderId="14" xfId="31" applyFont="1" applyBorder="1" applyAlignment="1">
      <alignment horizontal="justify" wrapText="1"/>
    </xf>
    <xf numFmtId="49" fontId="17" fillId="0" borderId="14" xfId="31" quotePrefix="1" applyNumberFormat="1" applyFont="1" applyBorder="1" applyAlignment="1">
      <alignment horizontal="justify" wrapText="1"/>
    </xf>
    <xf numFmtId="0" fontId="32" fillId="0" borderId="30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0" fontId="5" fillId="3" borderId="31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 wrapText="1"/>
    </xf>
    <xf numFmtId="168" fontId="11" fillId="3" borderId="0" xfId="0" applyNumberFormat="1" applyFont="1" applyFill="1" applyAlignment="1">
      <alignment horizontal="right" vertical="center"/>
    </xf>
    <xf numFmtId="168" fontId="11" fillId="3" borderId="0" xfId="0" applyNumberFormat="1" applyFont="1" applyFill="1" applyAlignment="1">
      <alignment horizontal="right" vertical="center" wrapText="1"/>
    </xf>
    <xf numFmtId="168" fontId="11" fillId="3" borderId="4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34" fillId="3" borderId="1" xfId="0" applyNumberFormat="1" applyFont="1" applyFill="1" applyBorder="1" applyAlignment="1">
      <alignment horizontal="right" vertical="center" wrapText="1"/>
    </xf>
    <xf numFmtId="172" fontId="35" fillId="4" borderId="13" xfId="1" applyNumberFormat="1" applyFont="1" applyFill="1" applyBorder="1" applyAlignment="1">
      <alignment horizontal="right" vertical="center" wrapText="1"/>
    </xf>
    <xf numFmtId="172" fontId="35" fillId="4" borderId="3" xfId="1" applyNumberFormat="1" applyFont="1" applyFill="1" applyBorder="1" applyAlignment="1">
      <alignment horizontal="right" vertical="center" wrapText="1"/>
    </xf>
    <xf numFmtId="172" fontId="36" fillId="4" borderId="3" xfId="1" applyNumberFormat="1" applyFont="1" applyFill="1" applyBorder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 wrapText="1"/>
    </xf>
    <xf numFmtId="3" fontId="35" fillId="5" borderId="1" xfId="0" applyNumberFormat="1" applyFont="1" applyFill="1" applyBorder="1" applyAlignment="1">
      <alignment horizontal="right" vertical="center" wrapText="1"/>
    </xf>
    <xf numFmtId="3" fontId="35" fillId="4" borderId="2" xfId="0" applyNumberFormat="1" applyFont="1" applyFill="1" applyBorder="1" applyAlignment="1">
      <alignment horizontal="right" vertical="center" wrapText="1"/>
    </xf>
    <xf numFmtId="172" fontId="5" fillId="0" borderId="1" xfId="1" applyNumberFormat="1" applyFont="1" applyBorder="1" applyAlignment="1">
      <alignment horizontal="right" vertical="center" wrapText="1"/>
    </xf>
    <xf numFmtId="168" fontId="35" fillId="4" borderId="6" xfId="0" applyNumberFormat="1" applyFont="1" applyFill="1" applyBorder="1" applyAlignment="1">
      <alignment horizontal="right" vertical="center" wrapText="1"/>
    </xf>
    <xf numFmtId="168" fontId="34" fillId="3" borderId="0" xfId="0" applyNumberFormat="1" applyFont="1" applyFill="1" applyAlignment="1">
      <alignment horizontal="right" vertical="center" wrapText="1"/>
    </xf>
    <xf numFmtId="168" fontId="34" fillId="3" borderId="1" xfId="0" applyNumberFormat="1" applyFont="1" applyFill="1" applyBorder="1" applyAlignment="1">
      <alignment horizontal="right" vertical="center"/>
    </xf>
    <xf numFmtId="168" fontId="35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4" fillId="3" borderId="4" xfId="0" applyNumberFormat="1" applyFont="1" applyFill="1" applyBorder="1" applyAlignment="1">
      <alignment horizontal="right" vertical="center" wrapText="1"/>
    </xf>
    <xf numFmtId="168" fontId="35" fillId="3" borderId="1" xfId="0" applyNumberFormat="1" applyFont="1" applyFill="1" applyBorder="1" applyAlignment="1">
      <alignment horizontal="right" vertical="center" wrapText="1"/>
    </xf>
    <xf numFmtId="168" fontId="35" fillId="3" borderId="0" xfId="0" applyNumberFormat="1" applyFont="1" applyFill="1" applyAlignment="1">
      <alignment horizontal="right" vertical="center" wrapText="1"/>
    </xf>
    <xf numFmtId="168" fontId="35" fillId="6" borderId="5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7" fillId="0" borderId="32" xfId="31" applyFont="1" applyBorder="1" applyAlignment="1">
      <alignment horizontal="justify" wrapText="1"/>
    </xf>
    <xf numFmtId="3" fontId="17" fillId="0" borderId="32" xfId="31" applyNumberFormat="1" applyFont="1" applyBorder="1" applyAlignment="1">
      <alignment horizontal="right" wrapText="1"/>
    </xf>
    <xf numFmtId="3" fontId="17" fillId="0" borderId="32" xfId="31" applyNumberFormat="1" applyFont="1" applyBorder="1" applyAlignment="1">
      <alignment horizontal="right"/>
    </xf>
    <xf numFmtId="3" fontId="17" fillId="0" borderId="32" xfId="58" applyNumberFormat="1" applyFont="1" applyFill="1" applyBorder="1" applyAlignment="1">
      <alignment horizontal="right"/>
    </xf>
    <xf numFmtId="168" fontId="26" fillId="0" borderId="32" xfId="31" applyNumberFormat="1" applyFont="1" applyBorder="1" applyAlignment="1">
      <alignment horizontal="right" wrapText="1"/>
    </xf>
    <xf numFmtId="9" fontId="26" fillId="0" borderId="32" xfId="58" applyFont="1" applyBorder="1" applyAlignment="1">
      <alignment horizontal="right" wrapText="1"/>
    </xf>
    <xf numFmtId="167" fontId="23" fillId="0" borderId="0" xfId="32" applyNumberFormat="1" applyFont="1" applyFill="1" applyAlignment="1">
      <alignment horizontal="right" vertical="center"/>
    </xf>
    <xf numFmtId="167" fontId="17" fillId="0" borderId="0" xfId="32" applyNumberFormat="1" applyFont="1" applyFill="1" applyAlignment="1">
      <alignment horizontal="right" vertical="center"/>
    </xf>
    <xf numFmtId="167" fontId="17" fillId="0" borderId="19" xfId="32" applyNumberFormat="1" applyFont="1" applyFill="1" applyBorder="1" applyAlignment="1">
      <alignment horizontal="right" vertical="center" wrapText="1"/>
    </xf>
    <xf numFmtId="171" fontId="26" fillId="0" borderId="0" xfId="31" applyNumberFormat="1" applyFont="1" applyAlignment="1">
      <alignment horizontal="right" vertical="center" wrapText="1"/>
    </xf>
    <xf numFmtId="9" fontId="26" fillId="0" borderId="0" xfId="58" applyFont="1" applyAlignment="1">
      <alignment horizontal="right" vertical="center" wrapText="1"/>
    </xf>
    <xf numFmtId="167" fontId="23" fillId="0" borderId="14" xfId="32" applyNumberFormat="1" applyFont="1" applyFill="1" applyBorder="1" applyAlignment="1">
      <alignment horizontal="right" vertical="center"/>
    </xf>
    <xf numFmtId="167" fontId="17" fillId="0" borderId="14" xfId="32" applyNumberFormat="1" applyFont="1" applyFill="1" applyBorder="1" applyAlignment="1">
      <alignment horizontal="right" vertical="center"/>
    </xf>
    <xf numFmtId="167" fontId="17" fillId="0" borderId="27" xfId="32" applyNumberFormat="1" applyFont="1" applyFill="1" applyBorder="1" applyAlignment="1">
      <alignment horizontal="right" vertical="center" wrapText="1"/>
    </xf>
    <xf numFmtId="171" fontId="26" fillId="0" borderId="14" xfId="31" applyNumberFormat="1" applyFont="1" applyBorder="1" applyAlignment="1">
      <alignment horizontal="right" vertical="center" wrapText="1"/>
    </xf>
    <xf numFmtId="9" fontId="26" fillId="0" borderId="14" xfId="58" applyFont="1" applyBorder="1" applyAlignment="1">
      <alignment horizontal="right" vertical="center" wrapText="1"/>
    </xf>
    <xf numFmtId="167" fontId="17" fillId="0" borderId="17" xfId="31" applyNumberFormat="1" applyFont="1" applyBorder="1" applyAlignment="1">
      <alignment horizontal="right" vertical="center" wrapText="1"/>
    </xf>
    <xf numFmtId="167" fontId="17" fillId="0" borderId="17" xfId="31" applyNumberFormat="1" applyFont="1" applyBorder="1" applyAlignment="1">
      <alignment horizontal="right" vertical="center"/>
    </xf>
    <xf numFmtId="167" fontId="17" fillId="0" borderId="20" xfId="31" applyNumberFormat="1" applyFont="1" applyBorder="1" applyAlignment="1">
      <alignment horizontal="right" vertical="center"/>
    </xf>
    <xf numFmtId="9" fontId="26" fillId="0" borderId="17" xfId="58" applyFont="1" applyBorder="1" applyAlignment="1">
      <alignment horizontal="right" vertical="center" wrapText="1"/>
    </xf>
    <xf numFmtId="3" fontId="17" fillId="0" borderId="0" xfId="32" applyNumberFormat="1" applyFont="1" applyFill="1" applyBorder="1" applyAlignment="1">
      <alignment horizontal="right" vertical="center" wrapText="1"/>
    </xf>
    <xf numFmtId="3" fontId="17" fillId="0" borderId="19" xfId="31" applyNumberFormat="1" applyFont="1" applyBorder="1" applyAlignment="1">
      <alignment horizontal="right" vertical="center"/>
    </xf>
    <xf numFmtId="3" fontId="17" fillId="0" borderId="14" xfId="32" applyNumberFormat="1" applyFont="1" applyFill="1" applyBorder="1" applyAlignment="1">
      <alignment horizontal="right" vertical="center" wrapText="1"/>
    </xf>
    <xf numFmtId="3" fontId="17" fillId="0" borderId="14" xfId="32" applyNumberFormat="1" applyFont="1" applyFill="1" applyBorder="1" applyAlignment="1">
      <alignment horizontal="right" vertical="center"/>
    </xf>
    <xf numFmtId="3" fontId="17" fillId="0" borderId="26" xfId="31" applyNumberFormat="1" applyFont="1" applyBorder="1" applyAlignment="1">
      <alignment horizontal="right" vertical="center"/>
    </xf>
    <xf numFmtId="3" fontId="17" fillId="0" borderId="27" xfId="31" applyNumberFormat="1" applyFont="1" applyBorder="1" applyAlignment="1">
      <alignment horizontal="right" vertical="center"/>
    </xf>
    <xf numFmtId="168" fontId="26" fillId="0" borderId="14" xfId="31" applyNumberFormat="1" applyFont="1" applyBorder="1" applyAlignment="1">
      <alignment horizontal="right" vertical="center" wrapText="1"/>
    </xf>
    <xf numFmtId="9" fontId="26" fillId="0" borderId="14" xfId="58" applyFont="1" applyFill="1" applyBorder="1" applyAlignment="1">
      <alignment horizontal="right" vertical="center" wrapText="1"/>
    </xf>
    <xf numFmtId="3" fontId="17" fillId="0" borderId="17" xfId="32" applyNumberFormat="1" applyFont="1" applyFill="1" applyBorder="1" applyAlignment="1">
      <alignment horizontal="right" vertical="center" wrapText="1"/>
    </xf>
    <xf numFmtId="3" fontId="17" fillId="0" borderId="17" xfId="31" applyNumberFormat="1" applyFont="1" applyBorder="1" applyAlignment="1">
      <alignment horizontal="right" vertical="center"/>
    </xf>
    <xf numFmtId="3" fontId="17" fillId="0" borderId="22" xfId="31" applyNumberFormat="1" applyFont="1" applyBorder="1" applyAlignment="1">
      <alignment horizontal="right" vertical="center"/>
    </xf>
    <xf numFmtId="3" fontId="17" fillId="0" borderId="20" xfId="31" applyNumberFormat="1" applyFont="1" applyBorder="1" applyAlignment="1">
      <alignment horizontal="right" vertical="center"/>
    </xf>
    <xf numFmtId="3" fontId="26" fillId="0" borderId="17" xfId="31" applyNumberFormat="1" applyFont="1" applyBorder="1" applyAlignment="1">
      <alignment horizontal="right" vertical="center" wrapText="1"/>
    </xf>
    <xf numFmtId="9" fontId="17" fillId="0" borderId="0" xfId="58" applyFont="1" applyFill="1" applyBorder="1" applyAlignment="1">
      <alignment horizontal="right" vertical="center"/>
    </xf>
    <xf numFmtId="9" fontId="17" fillId="0" borderId="21" xfId="58" applyFont="1" applyFill="1" applyBorder="1" applyAlignment="1">
      <alignment horizontal="right" vertical="center"/>
    </xf>
    <xf numFmtId="9" fontId="17" fillId="0" borderId="19" xfId="58" applyFont="1" applyFill="1" applyBorder="1" applyAlignment="1">
      <alignment horizontal="right" vertical="center"/>
    </xf>
    <xf numFmtId="9" fontId="17" fillId="0" borderId="14" xfId="58" applyFont="1" applyFill="1" applyBorder="1" applyAlignment="1">
      <alignment horizontal="right" vertical="center"/>
    </xf>
    <xf numFmtId="9" fontId="17" fillId="0" borderId="26" xfId="58" applyFont="1" applyFill="1" applyBorder="1" applyAlignment="1">
      <alignment horizontal="right" vertical="center"/>
    </xf>
    <xf numFmtId="9" fontId="17" fillId="0" borderId="27" xfId="58" applyFont="1" applyFill="1" applyBorder="1" applyAlignment="1">
      <alignment horizontal="right" vertical="center"/>
    </xf>
    <xf numFmtId="165" fontId="17" fillId="0" borderId="14" xfId="58" applyNumberFormat="1" applyFont="1" applyFill="1" applyBorder="1" applyAlignment="1">
      <alignment horizontal="right" vertical="center"/>
    </xf>
    <xf numFmtId="165" fontId="17" fillId="0" borderId="26" xfId="58" applyNumberFormat="1" applyFont="1" applyFill="1" applyBorder="1" applyAlignment="1">
      <alignment horizontal="right" vertical="center"/>
    </xf>
    <xf numFmtId="165" fontId="17" fillId="0" borderId="27" xfId="58" applyNumberFormat="1" applyFont="1" applyFill="1" applyBorder="1" applyAlignment="1">
      <alignment horizontal="right" vertical="center"/>
    </xf>
    <xf numFmtId="165" fontId="26" fillId="0" borderId="14" xfId="58" applyNumberFormat="1" applyFont="1" applyBorder="1" applyAlignment="1">
      <alignment horizontal="right" vertical="center" wrapText="1"/>
    </xf>
    <xf numFmtId="169" fontId="17" fillId="0" borderId="14" xfId="32" applyNumberFormat="1" applyFont="1" applyFill="1" applyBorder="1" applyAlignment="1">
      <alignment horizontal="right" vertical="center"/>
    </xf>
    <xf numFmtId="169" fontId="17" fillId="0" borderId="26" xfId="32" applyNumberFormat="1" applyFont="1" applyFill="1" applyBorder="1" applyAlignment="1">
      <alignment horizontal="right" vertical="center"/>
    </xf>
    <xf numFmtId="169" fontId="17" fillId="0" borderId="27" xfId="32" applyNumberFormat="1" applyFont="1" applyFill="1" applyBorder="1" applyAlignment="1">
      <alignment horizontal="right" vertical="center"/>
    </xf>
    <xf numFmtId="170" fontId="26" fillId="0" borderId="14" xfId="31" applyNumberFormat="1" applyFont="1" applyBorder="1" applyAlignment="1">
      <alignment horizontal="right" vertical="center" wrapText="1"/>
    </xf>
    <xf numFmtId="2" fontId="17" fillId="0" borderId="0" xfId="32" applyNumberFormat="1" applyFont="1" applyFill="1" applyBorder="1" applyAlignment="1">
      <alignment horizontal="right" vertical="center"/>
    </xf>
    <xf numFmtId="170" fontId="26" fillId="0" borderId="0" xfId="31" applyNumberFormat="1" applyFont="1" applyAlignment="1">
      <alignment horizontal="right" vertical="center" wrapText="1"/>
    </xf>
    <xf numFmtId="3" fontId="37" fillId="0" borderId="29" xfId="58" applyNumberFormat="1" applyFont="1" applyBorder="1" applyAlignment="1">
      <alignment horizontal="right" vertical="center"/>
    </xf>
    <xf numFmtId="9" fontId="38" fillId="0" borderId="28" xfId="58" applyFont="1" applyBorder="1" applyAlignment="1">
      <alignment horizontal="right" vertical="center" wrapText="1"/>
    </xf>
    <xf numFmtId="3" fontId="39" fillId="0" borderId="14" xfId="0" applyNumberFormat="1" applyFont="1" applyBorder="1" applyAlignment="1">
      <alignment horizontal="right" vertical="center" wrapText="1"/>
    </xf>
    <xf numFmtId="9" fontId="39" fillId="0" borderId="14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center" vertical="center" wrapText="1"/>
    </xf>
    <xf numFmtId="3" fontId="35" fillId="3" borderId="0" xfId="0" applyNumberFormat="1" applyFont="1" applyFill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17" fillId="0" borderId="17" xfId="31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8" fontId="5" fillId="3" borderId="0" xfId="0" applyNumberFormat="1" applyFont="1" applyFill="1" applyAlignment="1">
      <alignment horizontal="right" vertical="center"/>
    </xf>
    <xf numFmtId="0" fontId="40" fillId="0" borderId="0" xfId="0" applyFont="1"/>
    <xf numFmtId="0" fontId="2" fillId="0" borderId="0" xfId="0" quotePrefix="1" applyFont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68" fontId="4" fillId="4" borderId="33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4" fontId="35" fillId="7" borderId="1" xfId="0" applyNumberFormat="1" applyFont="1" applyFill="1" applyBorder="1" applyAlignment="1">
      <alignment vertical="center" wrapText="1"/>
    </xf>
    <xf numFmtId="0" fontId="34" fillId="3" borderId="0" xfId="0" applyFont="1" applyFill="1" applyAlignment="1">
      <alignment vertical="center" wrapText="1"/>
    </xf>
    <xf numFmtId="0" fontId="34" fillId="3" borderId="4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168" fontId="34" fillId="8" borderId="1" xfId="0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169" fontId="17" fillId="0" borderId="27" xfId="32" applyNumberFormat="1" applyFont="1" applyBorder="1" applyAlignment="1">
      <alignment horizontal="right" vertical="center"/>
    </xf>
    <xf numFmtId="0" fontId="17" fillId="0" borderId="28" xfId="31" applyFont="1" applyBorder="1" applyAlignment="1">
      <alignment horizontal="justify" wrapText="1"/>
    </xf>
    <xf numFmtId="3" fontId="17" fillId="0" borderId="28" xfId="31" applyNumberFormat="1" applyFont="1" applyBorder="1" applyAlignment="1">
      <alignment horizontal="right" vertical="center" wrapText="1"/>
    </xf>
    <xf numFmtId="3" fontId="17" fillId="0" borderId="28" xfId="31" applyNumberFormat="1" applyFont="1" applyBorder="1" applyAlignment="1">
      <alignment horizontal="right" vertical="center"/>
    </xf>
    <xf numFmtId="168" fontId="26" fillId="0" borderId="28" xfId="31" applyNumberFormat="1" applyFont="1" applyBorder="1" applyAlignment="1">
      <alignment horizontal="righ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30" fillId="0" borderId="14" xfId="0" applyNumberFormat="1" applyFont="1" applyBorder="1" applyAlignment="1">
      <alignment horizontal="right" vertical="center" wrapText="1"/>
    </xf>
    <xf numFmtId="9" fontId="30" fillId="0" borderId="14" xfId="0" applyNumberFormat="1" applyFont="1" applyBorder="1" applyAlignment="1">
      <alignment horizontal="right" vertical="center" wrapText="1"/>
    </xf>
    <xf numFmtId="168" fontId="28" fillId="0" borderId="14" xfId="31" applyNumberFormat="1" applyFont="1" applyBorder="1" applyAlignment="1">
      <alignment horizontal="right" wrapText="1"/>
    </xf>
    <xf numFmtId="168" fontId="26" fillId="0" borderId="14" xfId="31" applyNumberFormat="1" applyFont="1" applyBorder="1" applyAlignment="1">
      <alignment horizontal="right" wrapText="1"/>
    </xf>
    <xf numFmtId="3" fontId="23" fillId="0" borderId="25" xfId="0" applyNumberFormat="1" applyFont="1" applyBorder="1" applyAlignment="1">
      <alignment horizontal="right" vertical="center" wrapText="1"/>
    </xf>
    <xf numFmtId="3" fontId="30" fillId="0" borderId="25" xfId="0" applyNumberFormat="1" applyFont="1" applyBorder="1" applyAlignment="1">
      <alignment horizontal="right" vertical="center" wrapText="1"/>
    </xf>
    <xf numFmtId="9" fontId="30" fillId="0" borderId="25" xfId="0" applyNumberFormat="1" applyFont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quotePrefix="1"/>
    <xf numFmtId="0" fontId="5" fillId="0" borderId="0" xfId="0" applyFont="1" applyFill="1" applyBorder="1" applyAlignment="1">
      <alignment vertical="center" wrapText="1"/>
    </xf>
    <xf numFmtId="172" fontId="5" fillId="3" borderId="1" xfId="1" applyNumberFormat="1" applyFont="1" applyFill="1" applyBorder="1" applyAlignment="1">
      <alignment horizontal="right" vertical="center" wrapText="1"/>
    </xf>
    <xf numFmtId="0" fontId="34" fillId="3" borderId="3" xfId="0" applyFont="1" applyFill="1" applyBorder="1" applyAlignment="1">
      <alignment vertical="center" wrapText="1"/>
    </xf>
    <xf numFmtId="14" fontId="4" fillId="7" borderId="0" xfId="0" applyNumberFormat="1" applyFont="1" applyFill="1" applyAlignment="1">
      <alignment horizontal="right" vertical="center" wrapText="1"/>
    </xf>
    <xf numFmtId="14" fontId="4" fillId="7" borderId="6" xfId="0" applyNumberFormat="1" applyFont="1" applyFill="1" applyBorder="1" applyAlignment="1">
      <alignment horizontal="right" vertical="center" wrapText="1"/>
    </xf>
    <xf numFmtId="173" fontId="41" fillId="8" borderId="1" xfId="0" applyNumberFormat="1" applyFont="1" applyFill="1" applyBorder="1" applyAlignment="1">
      <alignment horizontal="right" vertical="center" wrapText="1"/>
    </xf>
    <xf numFmtId="173" fontId="41" fillId="0" borderId="1" xfId="0" applyNumberFormat="1" applyFont="1" applyBorder="1" applyAlignment="1">
      <alignment horizontal="right" vertical="center" wrapText="1"/>
    </xf>
    <xf numFmtId="0" fontId="5" fillId="3" borderId="0" xfId="0" quotePrefix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34" fillId="3" borderId="0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horizontal="right" vertical="center" wrapText="1"/>
    </xf>
    <xf numFmtId="168" fontId="4" fillId="4" borderId="0" xfId="0" applyNumberFormat="1" applyFont="1" applyFill="1" applyBorder="1" applyAlignment="1">
      <alignment horizontal="right" vertical="center" wrapText="1"/>
    </xf>
    <xf numFmtId="0" fontId="5" fillId="3" borderId="34" xfId="0" applyFont="1" applyFill="1" applyBorder="1" applyAlignment="1">
      <alignment vertical="center" wrapText="1"/>
    </xf>
    <xf numFmtId="168" fontId="5" fillId="3" borderId="0" xfId="0" applyNumberFormat="1" applyFont="1" applyFill="1" applyBorder="1" applyAlignment="1">
      <alignment horizontal="right" vertical="center" wrapText="1"/>
    </xf>
    <xf numFmtId="168" fontId="4" fillId="3" borderId="35" xfId="0" applyNumberFormat="1" applyFont="1" applyFill="1" applyBorder="1" applyAlignment="1">
      <alignment horizontal="right" vertical="center" wrapText="1"/>
    </xf>
    <xf numFmtId="0" fontId="5" fillId="3" borderId="36" xfId="0" applyFont="1" applyFill="1" applyBorder="1" applyAlignment="1">
      <alignment vertical="center" wrapText="1"/>
    </xf>
    <xf numFmtId="14" fontId="4" fillId="4" borderId="33" xfId="0" applyNumberFormat="1" applyFont="1" applyFill="1" applyBorder="1" applyAlignment="1">
      <alignment horizontal="right" vertical="center" wrapText="1"/>
    </xf>
    <xf numFmtId="3" fontId="3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8" fontId="34" fillId="0" borderId="1" xfId="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center" vertical="center" wrapText="1"/>
    </xf>
    <xf numFmtId="168" fontId="2" fillId="3" borderId="1" xfId="1" applyNumberFormat="1" applyFont="1" applyFill="1" applyBorder="1" applyAlignment="1">
      <alignment vertical="center" wrapText="1"/>
    </xf>
    <xf numFmtId="168" fontId="34" fillId="3" borderId="1" xfId="1" applyNumberFormat="1" applyFont="1" applyFill="1" applyBorder="1" applyAlignment="1">
      <alignment vertical="center" wrapText="1"/>
    </xf>
    <xf numFmtId="168" fontId="5" fillId="3" borderId="1" xfId="1" applyNumberFormat="1" applyFont="1" applyFill="1" applyBorder="1" applyAlignment="1">
      <alignment vertical="center" wrapText="1"/>
    </xf>
    <xf numFmtId="168" fontId="0" fillId="3" borderId="1" xfId="1" applyNumberFormat="1" applyFont="1" applyFill="1" applyBorder="1" applyAlignment="1">
      <alignment vertical="center" wrapText="1"/>
    </xf>
    <xf numFmtId="168" fontId="2" fillId="3" borderId="0" xfId="1" applyNumberFormat="1" applyFont="1" applyFill="1" applyAlignment="1">
      <alignment vertical="center" wrapText="1"/>
    </xf>
    <xf numFmtId="168" fontId="34" fillId="3" borderId="0" xfId="1" applyNumberFormat="1" applyFont="1" applyFill="1" applyAlignment="1">
      <alignment vertical="center" wrapText="1"/>
    </xf>
    <xf numFmtId="168" fontId="2" fillId="3" borderId="0" xfId="1" applyNumberFormat="1" applyFont="1" applyFill="1" applyBorder="1" applyAlignment="1">
      <alignment vertical="center" wrapText="1"/>
    </xf>
    <xf numFmtId="168" fontId="34" fillId="3" borderId="0" xfId="1" applyNumberFormat="1" applyFont="1" applyFill="1" applyBorder="1" applyAlignment="1">
      <alignment vertical="center" wrapTex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2" fillId="3" borderId="0" xfId="0" applyNumberFormat="1" applyFont="1" applyFill="1" applyAlignment="1">
      <alignment horizontal="right" vertical="center" wrapText="1"/>
    </xf>
    <xf numFmtId="168" fontId="2" fillId="3" borderId="4" xfId="0" applyNumberFormat="1" applyFont="1" applyFill="1" applyBorder="1" applyAlignment="1">
      <alignment horizontal="righ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168" fontId="3" fillId="4" borderId="0" xfId="1" applyNumberFormat="1" applyFont="1" applyFill="1" applyAlignment="1">
      <alignment horizontal="right" vertical="center" wrapText="1"/>
    </xf>
    <xf numFmtId="0" fontId="42" fillId="0" borderId="0" xfId="0" applyFont="1"/>
    <xf numFmtId="3" fontId="43" fillId="0" borderId="32" xfId="31" applyNumberFormat="1" applyFont="1" applyBorder="1" applyAlignment="1">
      <alignment horizontal="right" wrapText="1"/>
    </xf>
    <xf numFmtId="3" fontId="43" fillId="0" borderId="28" xfId="31" applyNumberFormat="1" applyFont="1" applyBorder="1" applyAlignment="1">
      <alignment horizontal="right" vertical="center" wrapText="1"/>
    </xf>
    <xf numFmtId="170" fontId="43" fillId="0" borderId="0" xfId="32" applyNumberFormat="1" applyFont="1" applyAlignment="1">
      <alignment horizontal="right" vertical="center"/>
    </xf>
    <xf numFmtId="169" fontId="43" fillId="0" borderId="14" xfId="32" applyNumberFormat="1" applyFont="1" applyBorder="1" applyAlignment="1">
      <alignment horizontal="right" vertical="center"/>
    </xf>
    <xf numFmtId="165" fontId="37" fillId="0" borderId="14" xfId="58" applyNumberFormat="1" applyFont="1" applyBorder="1" applyAlignment="1">
      <alignment horizontal="right" vertical="center"/>
    </xf>
    <xf numFmtId="9" fontId="37" fillId="0" borderId="14" xfId="58" applyFont="1" applyBorder="1" applyAlignment="1">
      <alignment horizontal="right" vertical="center"/>
    </xf>
    <xf numFmtId="9" fontId="37" fillId="0" borderId="18" xfId="58" applyFont="1" applyBorder="1" applyAlignment="1">
      <alignment horizontal="right" vertical="center"/>
    </xf>
    <xf numFmtId="3" fontId="43" fillId="0" borderId="17" xfId="31" applyNumberFormat="1" applyFont="1" applyBorder="1" applyAlignment="1">
      <alignment horizontal="right" vertical="center" wrapText="1"/>
    </xf>
    <xf numFmtId="3" fontId="43" fillId="0" borderId="14" xfId="32" applyNumberFormat="1" applyFont="1" applyBorder="1" applyAlignment="1">
      <alignment horizontal="right" vertical="center" wrapText="1"/>
    </xf>
    <xf numFmtId="3" fontId="43" fillId="0" borderId="0" xfId="32" applyNumberFormat="1" applyFont="1" applyAlignment="1">
      <alignment horizontal="right" vertical="center" wrapText="1"/>
    </xf>
    <xf numFmtId="167" fontId="43" fillId="0" borderId="17" xfId="31" applyNumberFormat="1" applyFont="1" applyBorder="1" applyAlignment="1">
      <alignment horizontal="right" vertical="center" wrapText="1"/>
    </xf>
    <xf numFmtId="167" fontId="44" fillId="0" borderId="14" xfId="32" applyNumberFormat="1" applyFont="1" applyBorder="1" applyAlignment="1">
      <alignment horizontal="right" vertical="center"/>
    </xf>
    <xf numFmtId="167" fontId="44" fillId="0" borderId="0" xfId="32" applyNumberFormat="1" applyFont="1" applyAlignment="1">
      <alignment horizontal="right" vertical="center"/>
    </xf>
    <xf numFmtId="14" fontId="36" fillId="2" borderId="0" xfId="0" applyNumberFormat="1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 wrapText="1"/>
    </xf>
    <xf numFmtId="168" fontId="45" fillId="0" borderId="14" xfId="31" applyNumberFormat="1" applyFont="1" applyBorder="1" applyAlignment="1">
      <alignment horizontal="right" vertical="center" wrapText="1"/>
    </xf>
    <xf numFmtId="168" fontId="45" fillId="0" borderId="37" xfId="31" applyNumberFormat="1" applyFont="1" applyBorder="1" applyAlignment="1">
      <alignment horizontal="right" vertical="center" wrapText="1"/>
    </xf>
    <xf numFmtId="171" fontId="45" fillId="0" borderId="38" xfId="31" applyNumberFormat="1" applyFont="1" applyBorder="1" applyAlignment="1">
      <alignment horizontal="right" vertical="center" wrapText="1"/>
    </xf>
    <xf numFmtId="174" fontId="26" fillId="0" borderId="0" xfId="34" applyNumberFormat="1" applyFont="1" applyAlignment="1">
      <alignment horizontal="right" vertical="center" wrapText="1"/>
    </xf>
    <xf numFmtId="174" fontId="26" fillId="0" borderId="14" xfId="34" applyNumberFormat="1" applyFont="1" applyBorder="1" applyAlignment="1">
      <alignment horizontal="right" vertical="center" wrapText="1"/>
    </xf>
    <xf numFmtId="0" fontId="43" fillId="0" borderId="0" xfId="61" applyFont="1" applyAlignment="1">
      <alignment horizontal="justify" wrapText="1"/>
    </xf>
    <xf numFmtId="0" fontId="43" fillId="0" borderId="14" xfId="61" applyFont="1" applyBorder="1" applyAlignment="1">
      <alignment horizontal="justify" wrapText="1"/>
    </xf>
    <xf numFmtId="0" fontId="43" fillId="0" borderId="17" xfId="61" applyFont="1" applyBorder="1" applyAlignment="1">
      <alignment horizontal="justify" vertical="center"/>
    </xf>
    <xf numFmtId="0" fontId="43" fillId="0" borderId="17" xfId="61" applyFont="1" applyBorder="1" applyAlignment="1">
      <alignment horizontal="justify" vertical="center" wrapText="1"/>
    </xf>
    <xf numFmtId="0" fontId="43" fillId="0" borderId="17" xfId="61" applyFont="1" applyBorder="1" applyAlignment="1">
      <alignment horizontal="justify" wrapText="1"/>
    </xf>
    <xf numFmtId="0" fontId="43" fillId="0" borderId="28" xfId="61" applyFont="1" applyBorder="1" applyAlignment="1">
      <alignment horizontal="justify"/>
    </xf>
    <xf numFmtId="0" fontId="43" fillId="0" borderId="32" xfId="61" applyFont="1" applyBorder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/>
    <xf numFmtId="0" fontId="36" fillId="0" borderId="0" xfId="0" applyFont="1" applyAlignment="1">
      <alignment horizontal="left" vertical="top" wrapText="1"/>
    </xf>
    <xf numFmtId="0" fontId="47" fillId="0" borderId="0" xfId="2" applyFont="1" applyAlignment="1">
      <alignment vertical="center"/>
    </xf>
    <xf numFmtId="0" fontId="44" fillId="0" borderId="0" xfId="2" applyFont="1" applyAlignment="1">
      <alignment wrapText="1"/>
    </xf>
    <xf numFmtId="0" fontId="48" fillId="2" borderId="0" xfId="2" applyFont="1" applyFill="1" applyAlignment="1">
      <alignment vertical="center" wrapText="1"/>
    </xf>
    <xf numFmtId="0" fontId="49" fillId="2" borderId="0" xfId="2" applyFont="1" applyFill="1" applyAlignment="1">
      <alignment horizontal="right" vertical="center" wrapText="1"/>
    </xf>
    <xf numFmtId="0" fontId="43" fillId="3" borderId="1" xfId="2" applyFont="1" applyFill="1" applyBorder="1" applyAlignment="1">
      <alignment vertical="center"/>
    </xf>
    <xf numFmtId="0" fontId="43" fillId="3" borderId="1" xfId="2" applyFont="1" applyFill="1" applyBorder="1" applyAlignment="1">
      <alignment vertical="center" wrapText="1"/>
    </xf>
    <xf numFmtId="0" fontId="43" fillId="3" borderId="1" xfId="2" applyFont="1" applyFill="1" applyBorder="1" applyAlignment="1">
      <alignment horizontal="right" vertical="center" wrapText="1"/>
    </xf>
    <xf numFmtId="0" fontId="43" fillId="3" borderId="3" xfId="2" applyFont="1" applyFill="1" applyBorder="1" applyAlignment="1">
      <alignment vertical="center" wrapText="1"/>
    </xf>
    <xf numFmtId="175" fontId="43" fillId="3" borderId="3" xfId="2" applyNumberFormat="1" applyFont="1" applyFill="1" applyBorder="1" applyAlignment="1">
      <alignment horizontal="right" vertical="center" wrapText="1"/>
    </xf>
    <xf numFmtId="175" fontId="43" fillId="0" borderId="3" xfId="2" applyNumberFormat="1" applyFont="1" applyBorder="1" applyAlignment="1">
      <alignment horizontal="right" vertical="center" wrapText="1"/>
    </xf>
    <xf numFmtId="0" fontId="49" fillId="4" borderId="2" xfId="2" applyFont="1" applyFill="1" applyBorder="1" applyAlignment="1">
      <alignment wrapText="1"/>
    </xf>
    <xf numFmtId="0" fontId="49" fillId="4" borderId="2" xfId="2" applyFont="1" applyFill="1" applyBorder="1" applyAlignment="1">
      <alignment vertical="center" wrapText="1"/>
    </xf>
    <xf numFmtId="175" fontId="49" fillId="4" borderId="2" xfId="2" applyNumberFormat="1" applyFont="1" applyFill="1" applyBorder="1" applyAlignment="1">
      <alignment horizontal="right" vertical="center" wrapText="1"/>
    </xf>
    <xf numFmtId="0" fontId="48" fillId="0" borderId="0" xfId="2" applyFont="1"/>
    <xf numFmtId="0" fontId="50" fillId="0" borderId="0" xfId="2" applyFont="1"/>
    <xf numFmtId="0" fontId="43" fillId="3" borderId="6" xfId="2" applyFont="1" applyFill="1" applyBorder="1" applyAlignment="1">
      <alignment vertical="center" wrapText="1"/>
    </xf>
    <xf numFmtId="175" fontId="43" fillId="0" borderId="13" xfId="2" applyNumberFormat="1" applyFont="1" applyBorder="1" applyAlignment="1">
      <alignment horizontal="right" vertical="center" wrapText="1"/>
    </xf>
    <xf numFmtId="175" fontId="43" fillId="3" borderId="13" xfId="2" applyNumberFormat="1" applyFont="1" applyFill="1" applyBorder="1" applyAlignment="1">
      <alignment horizontal="right" vertical="center" wrapText="1"/>
    </xf>
    <xf numFmtId="0" fontId="51" fillId="0" borderId="0" xfId="2" applyFont="1" applyAlignment="1">
      <alignment wrapText="1"/>
    </xf>
    <xf numFmtId="0" fontId="51" fillId="0" borderId="0" xfId="2" applyFont="1"/>
    <xf numFmtId="0" fontId="44" fillId="0" borderId="0" xfId="2" applyFont="1"/>
    <xf numFmtId="0" fontId="43" fillId="2" borderId="0" xfId="2" applyFont="1" applyFill="1" applyAlignment="1">
      <alignment vertical="center" wrapText="1"/>
    </xf>
    <xf numFmtId="9" fontId="50" fillId="0" borderId="0" xfId="50" applyFont="1"/>
    <xf numFmtId="175" fontId="43" fillId="0" borderId="13" xfId="2" applyNumberFormat="1" applyFont="1" applyFill="1" applyBorder="1" applyAlignment="1">
      <alignment horizontal="right" vertical="center" wrapText="1"/>
    </xf>
  </cellXfs>
  <cellStyles count="78">
    <cellStyle name="Comma" xfId="1" builtinId="3"/>
    <cellStyle name="Comma 11" xfId="41" xr:uid="{2D3D6455-8329-42F6-922F-D523A07124D8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9" xr:uid="{77A26FF4-0F76-4FE7-B885-67B8E0EC4A1E}"/>
    <cellStyle name="Comma 3 2 3" xfId="29" xr:uid="{BE6BEFCD-C049-491A-85E8-737F3E3DDFB9}"/>
    <cellStyle name="Comma 3 2 3 2" xfId="73" xr:uid="{BCC3D714-9269-4EB7-AD8B-2326AC600685}"/>
    <cellStyle name="Comma 3 2 4" xfId="52" xr:uid="{0FA2B893-DB81-43D2-854B-3069C1BFC21E}"/>
    <cellStyle name="Comma 3 2 5" xfId="64" xr:uid="{7897466E-3965-4F29-9B75-076C1E9E2DD3}"/>
    <cellStyle name="Comma 3 3" xfId="23" xr:uid="{3A79085F-027B-48CD-8DA4-BB38DF5803BA}"/>
    <cellStyle name="Comma 3 3 2" xfId="67" xr:uid="{5069C750-60A9-4AF3-9D3F-D756C4C0F941}"/>
    <cellStyle name="Comma 3 4" xfId="27" xr:uid="{8BC78D57-56A1-4AEC-BF94-4E397CFC3CA9}"/>
    <cellStyle name="Comma 3 4 2" xfId="71" xr:uid="{1DC83712-4352-4D22-BE3A-3BDD8F52A422}"/>
    <cellStyle name="Comma 3 5" xfId="45" xr:uid="{B77B85C2-225C-4CA5-9493-DFB62754FE9E}"/>
    <cellStyle name="Comma 3 6" xfId="62" xr:uid="{3BAA4BF7-9EB7-4E27-AF32-21D5B2680D73}"/>
    <cellStyle name="Comma 4" xfId="21" xr:uid="{83CFF771-A72E-47AF-B2C7-57C60E095281}"/>
    <cellStyle name="Comma 4 2" xfId="26" xr:uid="{E47FE45C-6D29-4A65-B402-2EDB0CC455D0}"/>
    <cellStyle name="Comma 4 2 2" xfId="70" xr:uid="{534DB958-5CEA-4A62-A115-A9AE1AB50867}"/>
    <cellStyle name="Comma 4 3" xfId="30" xr:uid="{E4A73FA0-A1E0-43BE-BEF5-DCA33C23522C}"/>
    <cellStyle name="Comma 4 3 2" xfId="74" xr:uid="{56A4BF3E-797B-45E1-A803-100D84A4150A}"/>
    <cellStyle name="Comma 4 4" xfId="48" xr:uid="{39149CF1-5267-4207-B6C9-FA44DA9E7C99}"/>
    <cellStyle name="Comma 4 5" xfId="65" xr:uid="{688E2DDB-32C5-4545-A1B6-688543D523EE}"/>
    <cellStyle name="Comma 5" xfId="24" xr:uid="{C61F0A2F-4E85-4E51-BF2F-F4F83F75F072}"/>
    <cellStyle name="Comma 5 2" xfId="68" xr:uid="{F4D770BA-16B2-4038-830D-7D163F8EE18A}"/>
    <cellStyle name="Comma 6" xfId="28" xr:uid="{AFD2D128-FA16-4A9D-A19C-C9DB4135420A}"/>
    <cellStyle name="Comma 6 2" xfId="72" xr:uid="{C6CFE127-CB13-4D1E-B02C-FABD8F82BD97}"/>
    <cellStyle name="Comma 7" xfId="16" xr:uid="{7CD7A01B-3C05-4F81-B995-32D2C63670B9}"/>
    <cellStyle name="Comma 8" xfId="32" xr:uid="{A791E96B-AB77-4297-AD06-C75F8DDB2E00}"/>
    <cellStyle name="Comma 9" xfId="63" xr:uid="{0B1A9C24-E8BE-4A48-8C65-9FEA0A91C76E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6" xr:uid="{D1536D5F-D97A-4B00-9803-99AA06047B41}"/>
    <cellStyle name="Normal 11" xfId="57" xr:uid="{B9770801-1E54-4C3A-A652-908130316F30}"/>
    <cellStyle name="Normal 11 2" xfId="77" xr:uid="{7EE2FA32-E2D5-458E-9332-DE1E9199F50A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4 2" xfId="61" xr:uid="{21838ADE-D0FC-4AA1-8C9E-A6CCF98116EE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6" xr:uid="{9E331953-15EF-4344-9D98-1F280B40C778}"/>
    <cellStyle name="Normal 9" xfId="47" xr:uid="{5DC5EF5E-F79A-459B-B8EE-4C6CAFF2572A}"/>
    <cellStyle name="Normal 9 2" xfId="51" xr:uid="{A5CD8BD1-7970-4819-B85E-4E034C3D9F2D}"/>
    <cellStyle name="Normal 9 3" xfId="75" xr:uid="{9CAAEE08-C042-46BD-9846-8B883584C72B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7"/>
  <sheetViews>
    <sheetView showGridLines="0" tabSelected="1" zoomScale="85" zoomScaleNormal="85" workbookViewId="0"/>
  </sheetViews>
  <sheetFormatPr defaultRowHeight="14.4" x14ac:dyDescent="0.3"/>
  <cols>
    <col min="1" max="1" width="43" customWidth="1"/>
    <col min="2" max="2" width="43" style="128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35" customFormat="1" ht="44.25" customHeight="1" x14ac:dyDescent="0.3">
      <c r="A1" s="148" t="s">
        <v>398</v>
      </c>
      <c r="B1" s="148" t="s">
        <v>399</v>
      </c>
      <c r="D1" s="360"/>
    </row>
    <row r="2" spans="1:10" ht="18" x14ac:dyDescent="0.3">
      <c r="A2" s="116" t="s">
        <v>0</v>
      </c>
      <c r="B2" s="116" t="s">
        <v>1</v>
      </c>
    </row>
    <row r="3" spans="1:10" ht="14.4" customHeight="1" x14ac:dyDescent="0.3">
      <c r="A3" s="120"/>
      <c r="B3" s="120"/>
      <c r="C3" s="120"/>
      <c r="D3" s="375" t="s">
        <v>2</v>
      </c>
      <c r="E3" s="375" t="s">
        <v>3</v>
      </c>
      <c r="F3" s="375" t="s">
        <v>4</v>
      </c>
      <c r="G3" s="375" t="s">
        <v>5</v>
      </c>
      <c r="H3" s="375" t="s">
        <v>405</v>
      </c>
      <c r="I3" s="132" t="s">
        <v>6</v>
      </c>
      <c r="J3" s="132" t="s">
        <v>6</v>
      </c>
    </row>
    <row r="4" spans="1:10" x14ac:dyDescent="0.3">
      <c r="A4" s="120"/>
      <c r="B4" s="120"/>
      <c r="C4" s="120"/>
      <c r="D4" s="374">
        <v>43373</v>
      </c>
      <c r="E4" s="374">
        <v>43738</v>
      </c>
      <c r="F4" s="374">
        <v>44104</v>
      </c>
      <c r="G4" s="374">
        <v>44469</v>
      </c>
      <c r="H4" s="374">
        <v>44834</v>
      </c>
      <c r="I4" s="132"/>
      <c r="J4" s="132" t="s">
        <v>7</v>
      </c>
    </row>
    <row r="5" spans="1:10" x14ac:dyDescent="0.3">
      <c r="A5" s="381" t="s">
        <v>8</v>
      </c>
      <c r="B5" s="381" t="s">
        <v>9</v>
      </c>
      <c r="C5" s="127" t="s">
        <v>10</v>
      </c>
      <c r="D5" s="373">
        <v>23.574480999999999</v>
      </c>
      <c r="E5" s="215">
        <v>27.712883999999999</v>
      </c>
      <c r="F5" s="216">
        <v>29.336328000000002</v>
      </c>
      <c r="G5" s="216">
        <v>31.515724000000002</v>
      </c>
      <c r="H5" s="217">
        <v>23.422965000000001</v>
      </c>
      <c r="I5" s="218">
        <v>-8.0927590000000009</v>
      </c>
      <c r="J5" s="219">
        <v>-0.25678480367450862</v>
      </c>
    </row>
    <row r="6" spans="1:10" ht="43.2" x14ac:dyDescent="0.3">
      <c r="A6" s="382" t="s">
        <v>406</v>
      </c>
      <c r="B6" s="382" t="s">
        <v>407</v>
      </c>
      <c r="C6" s="145" t="s">
        <v>10</v>
      </c>
      <c r="D6" s="372">
        <v>12.446513059000001</v>
      </c>
      <c r="E6" s="220">
        <v>17.376121108</v>
      </c>
      <c r="F6" s="221">
        <v>21.213369563000001</v>
      </c>
      <c r="G6" s="221">
        <v>17.455134592</v>
      </c>
      <c r="H6" s="222">
        <v>12.528885529000002</v>
      </c>
      <c r="I6" s="223">
        <v>-4.9262490629999984</v>
      </c>
      <c r="J6" s="224">
        <v>-0.28222349343887532</v>
      </c>
    </row>
    <row r="7" spans="1:10" x14ac:dyDescent="0.3">
      <c r="A7" s="382" t="s">
        <v>11</v>
      </c>
      <c r="B7" s="382" t="s">
        <v>12</v>
      </c>
      <c r="C7" s="145" t="s">
        <v>10</v>
      </c>
      <c r="D7" s="372">
        <v>10.505069000000001</v>
      </c>
      <c r="E7" s="220">
        <v>10.404317000000001</v>
      </c>
      <c r="F7" s="221">
        <v>7.9119609999999998</v>
      </c>
      <c r="G7" s="221">
        <v>8.6505969999999994</v>
      </c>
      <c r="H7" s="222">
        <v>5.7871949999999996</v>
      </c>
      <c r="I7" s="223">
        <v>-2.8634019999999998</v>
      </c>
      <c r="J7" s="224">
        <v>-0.33100628777412699</v>
      </c>
    </row>
    <row r="8" spans="1:10" ht="28.8" x14ac:dyDescent="0.3">
      <c r="A8" s="383" t="s">
        <v>13</v>
      </c>
      <c r="B8" s="384" t="s">
        <v>14</v>
      </c>
      <c r="C8" s="272" t="s">
        <v>10</v>
      </c>
      <c r="D8" s="371">
        <v>9.1473999999999993</v>
      </c>
      <c r="E8" s="225">
        <v>7.370679</v>
      </c>
      <c r="F8" s="226">
        <v>7.1856720000000003</v>
      </c>
      <c r="G8" s="226">
        <v>12.350298</v>
      </c>
      <c r="H8" s="227">
        <v>7.4352859999999996</v>
      </c>
      <c r="I8" s="378">
        <v>-4.9150120000000008</v>
      </c>
      <c r="J8" s="228">
        <v>-0.39796707739359816</v>
      </c>
    </row>
    <row r="9" spans="1:10" x14ac:dyDescent="0.3">
      <c r="A9" s="381" t="s">
        <v>408</v>
      </c>
      <c r="B9" s="381" t="s">
        <v>409</v>
      </c>
      <c r="C9" s="129" t="s">
        <v>17</v>
      </c>
      <c r="D9" s="370">
        <v>38274.738679999995</v>
      </c>
      <c r="E9" s="229">
        <v>41856.825059999996</v>
      </c>
      <c r="F9" s="229">
        <v>40451.11249</v>
      </c>
      <c r="G9" s="229">
        <v>41313.212419999996</v>
      </c>
      <c r="H9" s="230">
        <v>39322.38177</v>
      </c>
      <c r="I9" s="377">
        <v>-1990.8306499999962</v>
      </c>
      <c r="J9" s="219">
        <v>-4.8188715749352462E-2</v>
      </c>
    </row>
    <row r="10" spans="1:10" x14ac:dyDescent="0.3">
      <c r="A10" s="382" t="s">
        <v>18</v>
      </c>
      <c r="B10" s="382" t="s">
        <v>18</v>
      </c>
      <c r="C10" s="146" t="s">
        <v>17</v>
      </c>
      <c r="D10" s="369">
        <v>21865.642270000008</v>
      </c>
      <c r="E10" s="231">
        <v>24437.639709999949</v>
      </c>
      <c r="F10" s="232">
        <v>22583.509239999999</v>
      </c>
      <c r="G10" s="233">
        <v>25239.287420000008</v>
      </c>
      <c r="H10" s="234">
        <v>23032.61421</v>
      </c>
      <c r="I10" s="376">
        <v>-2206.6732100000081</v>
      </c>
      <c r="J10" s="224">
        <v>-8.7430091558425072E-2</v>
      </c>
    </row>
    <row r="11" spans="1:10" x14ac:dyDescent="0.3">
      <c r="A11" s="382" t="s">
        <v>19</v>
      </c>
      <c r="B11" s="382" t="s">
        <v>20</v>
      </c>
      <c r="C11" s="146" t="s">
        <v>17</v>
      </c>
      <c r="D11" s="369">
        <v>10233.068449999999</v>
      </c>
      <c r="E11" s="231">
        <v>12343.233249999959</v>
      </c>
      <c r="F11" s="232">
        <v>9896.6268499999969</v>
      </c>
      <c r="G11" s="233">
        <v>9541.4517900000064</v>
      </c>
      <c r="H11" s="234">
        <v>6861.4658500000005</v>
      </c>
      <c r="I11" s="235">
        <v>-2679.9859400000059</v>
      </c>
      <c r="J11" s="224">
        <v>-0.28087821423662029</v>
      </c>
    </row>
    <row r="12" spans="1:10" x14ac:dyDescent="0.3">
      <c r="A12" s="382" t="s">
        <v>21</v>
      </c>
      <c r="B12" s="382" t="s">
        <v>22</v>
      </c>
      <c r="C12" s="146" t="s">
        <v>17</v>
      </c>
      <c r="D12" s="369">
        <v>352211.85647000006</v>
      </c>
      <c r="E12" s="231">
        <v>360153.60074999998</v>
      </c>
      <c r="F12" s="232">
        <v>445918.1</v>
      </c>
      <c r="G12" s="233">
        <v>444638.78785000002</v>
      </c>
      <c r="H12" s="234">
        <v>449809.77733000001</v>
      </c>
      <c r="I12" s="235">
        <v>5170.9894799999893</v>
      </c>
      <c r="J12" s="224">
        <v>1.1629641005913349E-2</v>
      </c>
    </row>
    <row r="13" spans="1:10" x14ac:dyDescent="0.3">
      <c r="A13" s="382" t="s">
        <v>23</v>
      </c>
      <c r="B13" s="382" t="s">
        <v>24</v>
      </c>
      <c r="C13" s="146" t="s">
        <v>17</v>
      </c>
      <c r="D13" s="369">
        <v>7965.70291</v>
      </c>
      <c r="E13" s="231">
        <v>10092.296679999999</v>
      </c>
      <c r="F13" s="232">
        <v>10391.313200000001</v>
      </c>
      <c r="G13" s="233">
        <v>18992.710730000003</v>
      </c>
      <c r="H13" s="234">
        <v>12547.698310000002</v>
      </c>
      <c r="I13" s="376">
        <v>-6445.0124200000009</v>
      </c>
      <c r="J13" s="236">
        <v>-0.33934136688660033</v>
      </c>
    </row>
    <row r="14" spans="1:10" x14ac:dyDescent="0.3">
      <c r="A14" s="385" t="s">
        <v>25</v>
      </c>
      <c r="B14" s="385" t="s">
        <v>26</v>
      </c>
      <c r="C14" s="130" t="s">
        <v>17</v>
      </c>
      <c r="D14" s="368">
        <v>11490.763469999996</v>
      </c>
      <c r="E14" s="237">
        <v>11955.522080000002</v>
      </c>
      <c r="F14" s="238">
        <v>12556.87617</v>
      </c>
      <c r="G14" s="239">
        <v>13243.82503</v>
      </c>
      <c r="H14" s="240">
        <v>13472.112510000001</v>
      </c>
      <c r="I14" s="241">
        <v>228.28748000000087</v>
      </c>
      <c r="J14" s="228">
        <v>1.7237276956082015E-2</v>
      </c>
    </row>
    <row r="15" spans="1:10" x14ac:dyDescent="0.3">
      <c r="A15" s="381" t="s">
        <v>27</v>
      </c>
      <c r="B15" s="381" t="s">
        <v>28</v>
      </c>
      <c r="C15" s="127" t="s">
        <v>7</v>
      </c>
      <c r="D15" s="367">
        <v>0.57128129476754952</v>
      </c>
      <c r="E15" s="242">
        <v>0.58383882855351832</v>
      </c>
      <c r="F15" s="242">
        <v>0.55829142512663688</v>
      </c>
      <c r="G15" s="243">
        <v>0.61092531762989954</v>
      </c>
      <c r="H15" s="244">
        <v>0.58573802433229361</v>
      </c>
      <c r="I15" s="379">
        <v>-2.5187293297605939</v>
      </c>
      <c r="J15" s="219"/>
    </row>
    <row r="16" spans="1:10" x14ac:dyDescent="0.3">
      <c r="A16" s="382" t="s">
        <v>29</v>
      </c>
      <c r="B16" s="382" t="s">
        <v>30</v>
      </c>
      <c r="C16" s="145" t="s">
        <v>7</v>
      </c>
      <c r="D16" s="366">
        <v>0.26735828389462435</v>
      </c>
      <c r="E16" s="245">
        <v>0.29489177051308729</v>
      </c>
      <c r="F16" s="245">
        <v>0.24465648138716981</v>
      </c>
      <c r="G16" s="246">
        <v>0.23095400311646855</v>
      </c>
      <c r="H16" s="247">
        <v>0.17449263094319428</v>
      </c>
      <c r="I16" s="380">
        <v>-5.6461372173274267</v>
      </c>
      <c r="J16" s="224"/>
    </row>
    <row r="17" spans="1:10" x14ac:dyDescent="0.3">
      <c r="A17" s="382" t="s">
        <v>31</v>
      </c>
      <c r="B17" s="382" t="s">
        <v>32</v>
      </c>
      <c r="C17" s="145" t="s">
        <v>7</v>
      </c>
      <c r="D17" s="365">
        <v>3.303030247045681E-2</v>
      </c>
      <c r="E17" s="248">
        <v>3.9967786646106937E-2</v>
      </c>
      <c r="F17" s="248">
        <v>2.7303401811338189E-2</v>
      </c>
      <c r="G17" s="249">
        <v>2.5451421074546534E-2</v>
      </c>
      <c r="H17" s="250">
        <v>2.0652218790299416E-2</v>
      </c>
      <c r="I17" s="380">
        <v>-0.47992022842471177</v>
      </c>
      <c r="J17" s="251"/>
    </row>
    <row r="18" spans="1:10" x14ac:dyDescent="0.3">
      <c r="A18" s="382" t="s">
        <v>418</v>
      </c>
      <c r="B18" s="382" t="s">
        <v>421</v>
      </c>
      <c r="C18" s="145" t="s">
        <v>7</v>
      </c>
      <c r="D18" s="366">
        <v>0.87085465465051881</v>
      </c>
      <c r="E18" s="245">
        <v>0.86122860447729543</v>
      </c>
      <c r="F18" s="245">
        <v>0.90018113216624041</v>
      </c>
      <c r="G18" s="246">
        <v>0.74005520369540534</v>
      </c>
      <c r="H18" s="247">
        <v>0.73271504914377905</v>
      </c>
      <c r="I18" s="380">
        <v>-0.73401545516262878</v>
      </c>
      <c r="J18" s="224"/>
    </row>
    <row r="19" spans="1:10" x14ac:dyDescent="0.3">
      <c r="A19" s="382" t="s">
        <v>419</v>
      </c>
      <c r="B19" s="382" t="s">
        <v>422</v>
      </c>
      <c r="C19" s="145" t="s">
        <v>33</v>
      </c>
      <c r="D19" s="364">
        <v>1.2738521696113274</v>
      </c>
      <c r="E19" s="252">
        <v>0.66686048627690608</v>
      </c>
      <c r="F19" s="252">
        <v>0.73401206125806251</v>
      </c>
      <c r="G19" s="253">
        <v>3.0016822605789444</v>
      </c>
      <c r="H19" s="254">
        <v>2.8590293185340361</v>
      </c>
      <c r="I19" s="255">
        <v>-0.10000000000000009</v>
      </c>
      <c r="J19" s="224">
        <v>-3.3333333333333326E-2</v>
      </c>
    </row>
    <row r="20" spans="1:10" x14ac:dyDescent="0.3">
      <c r="A20" s="381" t="s">
        <v>420</v>
      </c>
      <c r="B20" s="381" t="s">
        <v>423</v>
      </c>
      <c r="C20" s="127" t="s">
        <v>33</v>
      </c>
      <c r="D20" s="363">
        <v>7.0355792048704426</v>
      </c>
      <c r="E20" s="256">
        <v>8.5964631077415348</v>
      </c>
      <c r="F20" s="256">
        <v>8.8663271883979977</v>
      </c>
      <c r="G20" s="256">
        <v>4.9330134796839964</v>
      </c>
      <c r="H20" s="303">
        <v>2.63401510713391</v>
      </c>
      <c r="I20" s="257">
        <v>-2.3000000000000003</v>
      </c>
      <c r="J20" s="219">
        <v>-0.46938775510204078</v>
      </c>
    </row>
    <row r="21" spans="1:10" ht="15" thickBot="1" x14ac:dyDescent="0.35">
      <c r="A21" s="386" t="s">
        <v>34</v>
      </c>
      <c r="B21" s="386" t="s">
        <v>35</v>
      </c>
      <c r="C21" s="304" t="s">
        <v>36</v>
      </c>
      <c r="D21" s="362">
        <v>336</v>
      </c>
      <c r="E21" s="305">
        <v>335</v>
      </c>
      <c r="F21" s="306">
        <v>329</v>
      </c>
      <c r="G21" s="306">
        <v>336</v>
      </c>
      <c r="H21" s="258">
        <v>310</v>
      </c>
      <c r="I21" s="307">
        <v>-26</v>
      </c>
      <c r="J21" s="259">
        <v>-7.7380952380952328E-2</v>
      </c>
    </row>
    <row r="22" spans="1:10" ht="29.4" thickTop="1" x14ac:dyDescent="0.3">
      <c r="A22" s="387" t="s">
        <v>410</v>
      </c>
      <c r="B22" s="387" t="s">
        <v>411</v>
      </c>
      <c r="C22" s="209"/>
      <c r="D22" s="361"/>
      <c r="E22" s="210"/>
      <c r="F22" s="211"/>
      <c r="G22" s="211"/>
      <c r="H22" s="212"/>
      <c r="I22" s="213"/>
      <c r="J22" s="214"/>
    </row>
    <row r="23" spans="1:10" x14ac:dyDescent="0.3">
      <c r="A23" s="388"/>
      <c r="B23" s="389"/>
      <c r="C23" s="131"/>
    </row>
    <row r="24" spans="1:10" x14ac:dyDescent="0.3">
      <c r="A24" s="389" t="s">
        <v>37</v>
      </c>
      <c r="B24" s="389" t="s">
        <v>38</v>
      </c>
      <c r="C24" s="131"/>
    </row>
    <row r="25" spans="1:10" x14ac:dyDescent="0.3">
      <c r="A25" s="389" t="s">
        <v>412</v>
      </c>
      <c r="B25" s="389" t="s">
        <v>413</v>
      </c>
      <c r="C25" s="131" t="s">
        <v>39</v>
      </c>
    </row>
    <row r="26" spans="1:10" x14ac:dyDescent="0.3">
      <c r="A26" s="389" t="s">
        <v>414</v>
      </c>
      <c r="B26" s="389" t="s">
        <v>415</v>
      </c>
      <c r="C26" s="131" t="s">
        <v>40</v>
      </c>
    </row>
    <row r="27" spans="1:10" x14ac:dyDescent="0.3">
      <c r="A27" s="389" t="s">
        <v>416</v>
      </c>
      <c r="B27" s="389" t="s">
        <v>417</v>
      </c>
      <c r="C27" s="131" t="s">
        <v>41</v>
      </c>
    </row>
    <row r="29" spans="1:10" ht="18" x14ac:dyDescent="0.3">
      <c r="A29" s="116" t="s">
        <v>42</v>
      </c>
      <c r="B29" s="116" t="s">
        <v>43</v>
      </c>
    </row>
    <row r="30" spans="1:10" ht="29.4" customHeight="1" x14ac:dyDescent="0.3">
      <c r="A30" s="119"/>
      <c r="B30" s="119"/>
      <c r="C30" s="119" t="s">
        <v>424</v>
      </c>
      <c r="D30" s="119" t="s">
        <v>425</v>
      </c>
      <c r="E30" s="132" t="s">
        <v>6</v>
      </c>
      <c r="F30" s="132" t="s">
        <v>44</v>
      </c>
    </row>
    <row r="31" spans="1:10" x14ac:dyDescent="0.3">
      <c r="A31" s="133"/>
      <c r="B31" s="136"/>
      <c r="C31" s="137" t="s">
        <v>45</v>
      </c>
      <c r="D31" s="137" t="s">
        <v>46</v>
      </c>
      <c r="E31" s="138"/>
      <c r="F31" s="138"/>
    </row>
    <row r="32" spans="1:10" s="134" customFormat="1" x14ac:dyDescent="0.3">
      <c r="A32" s="139" t="s">
        <v>47</v>
      </c>
      <c r="B32" s="140" t="s">
        <v>16</v>
      </c>
      <c r="C32" s="308">
        <v>39322.38177</v>
      </c>
      <c r="D32" s="308">
        <v>41313.212419999996</v>
      </c>
      <c r="E32" s="260">
        <v>-1990.8306499999962</v>
      </c>
      <c r="F32" s="261">
        <v>-4.8188715749352427E-2</v>
      </c>
    </row>
    <row r="33" spans="1:6" x14ac:dyDescent="0.3">
      <c r="A33" s="141" t="s">
        <v>48</v>
      </c>
      <c r="B33" s="142" t="s">
        <v>18</v>
      </c>
      <c r="C33" s="309">
        <v>23032.61421</v>
      </c>
      <c r="D33" s="309">
        <v>25239.287420000008</v>
      </c>
      <c r="E33" s="310">
        <v>-2206.6732100000081</v>
      </c>
      <c r="F33" s="311">
        <v>-8.7430091558425127E-2</v>
      </c>
    </row>
    <row r="34" spans="1:6" s="134" customFormat="1" x14ac:dyDescent="0.3">
      <c r="A34" s="139" t="s">
        <v>49</v>
      </c>
      <c r="B34" s="140" t="s">
        <v>20</v>
      </c>
      <c r="C34" s="308">
        <v>6861.4658500000005</v>
      </c>
      <c r="D34" s="308">
        <v>9541.4517900000064</v>
      </c>
      <c r="E34" s="312">
        <v>-2679.9859400000059</v>
      </c>
      <c r="F34" s="261">
        <v>-0.28087821423662029</v>
      </c>
    </row>
    <row r="35" spans="1:6" x14ac:dyDescent="0.3">
      <c r="A35" s="141" t="s">
        <v>50</v>
      </c>
      <c r="B35" s="142" t="s">
        <v>51</v>
      </c>
      <c r="C35" s="309">
        <v>449809.77733000001</v>
      </c>
      <c r="D35" s="309">
        <v>444638.78785000002</v>
      </c>
      <c r="E35" s="313">
        <v>5170.9894799999893</v>
      </c>
      <c r="F35" s="311">
        <v>1.16296410059134E-2</v>
      </c>
    </row>
    <row r="36" spans="1:6" ht="15" thickBot="1" x14ac:dyDescent="0.35">
      <c r="A36" s="143" t="s">
        <v>23</v>
      </c>
      <c r="B36" s="144" t="s">
        <v>24</v>
      </c>
      <c r="C36" s="314">
        <v>12547.698310000002</v>
      </c>
      <c r="D36" s="314">
        <v>18992.710730000003</v>
      </c>
      <c r="E36" s="315">
        <v>-6445.0124200000009</v>
      </c>
      <c r="F36" s="316">
        <v>-0.33934136688660027</v>
      </c>
    </row>
    <row r="37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G26"/>
  <sheetViews>
    <sheetView showGridLines="0" zoomScale="85" zoomScaleNormal="85" workbookViewId="0"/>
  </sheetViews>
  <sheetFormatPr defaultColWidth="8.88671875" defaultRowHeight="14.4" x14ac:dyDescent="0.3"/>
  <cols>
    <col min="1" max="1" width="43.109375" style="100" customWidth="1"/>
    <col min="2" max="2" width="43" style="100" customWidth="1"/>
    <col min="3" max="3" width="10.5546875" style="100" customWidth="1"/>
    <col min="4" max="7" width="15.44140625" style="100" customWidth="1"/>
    <col min="8" max="16384" width="8.88671875" style="100"/>
  </cols>
  <sheetData>
    <row r="1" spans="1:7" s="135" customFormat="1" ht="60.6" customHeight="1" x14ac:dyDescent="0.3">
      <c r="A1" s="148" t="s">
        <v>398</v>
      </c>
      <c r="B1" s="148" t="s">
        <v>399</v>
      </c>
    </row>
    <row r="2" spans="1:7" ht="18" x14ac:dyDescent="0.3">
      <c r="A2" s="117" t="s">
        <v>52</v>
      </c>
      <c r="B2" s="117" t="s">
        <v>53</v>
      </c>
      <c r="C2" s="117"/>
    </row>
    <row r="3" spans="1:7" ht="28.8" x14ac:dyDescent="0.3">
      <c r="A3" s="118" t="s">
        <v>54</v>
      </c>
      <c r="B3" s="119"/>
      <c r="C3" s="120" t="s">
        <v>55</v>
      </c>
      <c r="D3" s="119" t="s">
        <v>403</v>
      </c>
      <c r="E3" s="7" t="s">
        <v>404</v>
      </c>
      <c r="F3" s="119" t="s">
        <v>389</v>
      </c>
      <c r="G3" s="7" t="s">
        <v>390</v>
      </c>
    </row>
    <row r="4" spans="1:7" x14ac:dyDescent="0.3">
      <c r="A4" s="101"/>
      <c r="B4" s="102"/>
      <c r="C4" s="121"/>
      <c r="D4" s="122" t="s">
        <v>56</v>
      </c>
      <c r="E4" s="122" t="s">
        <v>56</v>
      </c>
      <c r="F4" s="122" t="s">
        <v>56</v>
      </c>
      <c r="G4" s="122" t="s">
        <v>56</v>
      </c>
    </row>
    <row r="5" spans="1:7" x14ac:dyDescent="0.3">
      <c r="A5" s="103" t="s">
        <v>57</v>
      </c>
      <c r="B5" s="2" t="s">
        <v>58</v>
      </c>
      <c r="C5" s="320">
        <v>5</v>
      </c>
      <c r="D5" s="194">
        <v>11645505</v>
      </c>
      <c r="E5" s="194">
        <v>11626864</v>
      </c>
      <c r="F5" s="194">
        <v>39322382</v>
      </c>
      <c r="G5" s="194">
        <v>41313212</v>
      </c>
    </row>
    <row r="6" spans="1:7" x14ac:dyDescent="0.3">
      <c r="A6" s="104" t="s">
        <v>59</v>
      </c>
      <c r="B6" s="94" t="s">
        <v>60</v>
      </c>
      <c r="C6" s="317">
        <v>6</v>
      </c>
      <c r="D6" s="194">
        <v>220653</v>
      </c>
      <c r="E6" s="300">
        <v>119512</v>
      </c>
      <c r="F6" s="194">
        <v>588700</v>
      </c>
      <c r="G6" s="300">
        <v>325687</v>
      </c>
    </row>
    <row r="7" spans="1:7" x14ac:dyDescent="0.3">
      <c r="A7" s="104" t="s">
        <v>61</v>
      </c>
      <c r="B7" s="94" t="s">
        <v>62</v>
      </c>
      <c r="C7" s="317">
        <v>7</v>
      </c>
      <c r="D7" s="194">
        <v>-1638976</v>
      </c>
      <c r="E7" s="300">
        <v>-1731725</v>
      </c>
      <c r="F7" s="194">
        <v>-4999262</v>
      </c>
      <c r="G7" s="300">
        <v>-4904423</v>
      </c>
    </row>
    <row r="8" spans="1:7" x14ac:dyDescent="0.3">
      <c r="A8" s="104" t="s">
        <v>63</v>
      </c>
      <c r="B8" s="94" t="s">
        <v>64</v>
      </c>
      <c r="C8" s="317">
        <v>8</v>
      </c>
      <c r="D8" s="194">
        <v>-3479802</v>
      </c>
      <c r="E8" s="194">
        <v>-3197838</v>
      </c>
      <c r="F8" s="194">
        <v>-10165893</v>
      </c>
      <c r="G8" s="194">
        <v>-8960652</v>
      </c>
    </row>
    <row r="9" spans="1:7" x14ac:dyDescent="0.3">
      <c r="A9" s="104" t="s">
        <v>65</v>
      </c>
      <c r="B9" s="94" t="s">
        <v>66</v>
      </c>
      <c r="C9" s="317">
        <v>9</v>
      </c>
      <c r="D9" s="194">
        <v>-618241</v>
      </c>
      <c r="E9" s="194">
        <v>-869964</v>
      </c>
      <c r="F9" s="194">
        <v>-1713312</v>
      </c>
      <c r="G9" s="194">
        <v>-2534537</v>
      </c>
    </row>
    <row r="10" spans="1:7" ht="28.8" x14ac:dyDescent="0.3">
      <c r="A10" s="104" t="s">
        <v>67</v>
      </c>
      <c r="B10" s="94" t="s">
        <v>68</v>
      </c>
      <c r="C10" s="317" t="s">
        <v>360</v>
      </c>
      <c r="D10" s="194">
        <v>-4543728</v>
      </c>
      <c r="E10" s="194">
        <v>-4460509</v>
      </c>
      <c r="F10" s="194">
        <v>-13472113</v>
      </c>
      <c r="G10" s="194">
        <v>-13243824</v>
      </c>
    </row>
    <row r="11" spans="1:7" x14ac:dyDescent="0.3">
      <c r="A11" s="105" t="s">
        <v>69</v>
      </c>
      <c r="B11" s="3" t="s">
        <v>70</v>
      </c>
      <c r="C11" s="106"/>
      <c r="D11" s="193">
        <f>SUM(D5:D10)</f>
        <v>1585411</v>
      </c>
      <c r="E11" s="193">
        <f>SUM(E5:E10)</f>
        <v>1486340</v>
      </c>
      <c r="F11" s="193">
        <f>SUM(F5:F10)</f>
        <v>9560502</v>
      </c>
      <c r="G11" s="193">
        <f>SUM(G5:G10)</f>
        <v>11995463</v>
      </c>
    </row>
    <row r="12" spans="1:7" x14ac:dyDescent="0.3">
      <c r="A12" s="104" t="s">
        <v>71</v>
      </c>
      <c r="B12" s="94" t="s">
        <v>72</v>
      </c>
      <c r="C12" s="317">
        <v>10</v>
      </c>
      <c r="D12" s="331">
        <v>-120668</v>
      </c>
      <c r="E12" s="332">
        <v>-83240</v>
      </c>
      <c r="F12" s="331">
        <v>-311871</v>
      </c>
      <c r="G12" s="332">
        <v>-197371</v>
      </c>
    </row>
    <row r="13" spans="1:7" x14ac:dyDescent="0.3">
      <c r="A13" s="105" t="s">
        <v>73</v>
      </c>
      <c r="B13" s="3" t="s">
        <v>74</v>
      </c>
      <c r="C13" s="107"/>
      <c r="D13" s="192">
        <f>D11+D12</f>
        <v>1464743</v>
      </c>
      <c r="E13" s="192">
        <f>E11+E12</f>
        <v>1403100</v>
      </c>
      <c r="F13" s="192">
        <f>F11+F12</f>
        <v>9248631</v>
      </c>
      <c r="G13" s="192">
        <f>G11+G12</f>
        <v>11798092</v>
      </c>
    </row>
    <row r="14" spans="1:7" x14ac:dyDescent="0.3">
      <c r="A14" s="108" t="s">
        <v>75</v>
      </c>
      <c r="B14" s="4" t="s">
        <v>76</v>
      </c>
      <c r="C14" s="317"/>
      <c r="D14" s="194">
        <v>0</v>
      </c>
      <c r="E14" s="194">
        <v>0</v>
      </c>
      <c r="F14" s="194">
        <v>-2387165</v>
      </c>
      <c r="G14" s="194">
        <v>-2256640</v>
      </c>
    </row>
    <row r="15" spans="1:7" ht="15" thickBot="1" x14ac:dyDescent="0.35">
      <c r="A15" s="123" t="s">
        <v>77</v>
      </c>
      <c r="B15" s="109" t="s">
        <v>78</v>
      </c>
      <c r="C15" s="110"/>
      <c r="D15" s="191">
        <f>D13+D14</f>
        <v>1464743</v>
      </c>
      <c r="E15" s="191">
        <f>E13+E14</f>
        <v>1403100</v>
      </c>
      <c r="F15" s="191">
        <f>F13+F14</f>
        <v>6861466</v>
      </c>
      <c r="G15" s="191">
        <f>G13+G14</f>
        <v>9541452</v>
      </c>
    </row>
    <row r="16" spans="1:7" ht="15" thickTop="1" x14ac:dyDescent="0.3"/>
    <row r="17" spans="1:7" ht="36" x14ac:dyDescent="0.3">
      <c r="A17" s="116" t="s">
        <v>79</v>
      </c>
      <c r="B17" s="116" t="s">
        <v>80</v>
      </c>
    </row>
    <row r="18" spans="1:7" ht="28.8" x14ac:dyDescent="0.3">
      <c r="A18" s="7"/>
      <c r="B18" s="19"/>
      <c r="C18" s="8" t="s">
        <v>81</v>
      </c>
      <c r="D18" s="119" t="str">
        <f>D3</f>
        <v>01.07.2022.-30.09.2022.</v>
      </c>
      <c r="E18" s="119" t="str">
        <f>E3</f>
        <v>01.07.2021.-30.09.2021.</v>
      </c>
      <c r="F18" s="119" t="str">
        <f>F3</f>
        <v>01.01.2022.-30.09.2022.</v>
      </c>
      <c r="G18" s="119" t="str">
        <f>G3</f>
        <v>01.01.2021.-30.09.2021.</v>
      </c>
    </row>
    <row r="19" spans="1:7" x14ac:dyDescent="0.3">
      <c r="A19" s="10"/>
      <c r="B19" s="10"/>
      <c r="C19" s="26"/>
      <c r="D19" s="151" t="s">
        <v>82</v>
      </c>
      <c r="E19" s="151" t="s">
        <v>83</v>
      </c>
      <c r="F19" s="302" t="s">
        <v>82</v>
      </c>
      <c r="G19" s="302" t="s">
        <v>83</v>
      </c>
    </row>
    <row r="20" spans="1:7" x14ac:dyDescent="0.3">
      <c r="A20" s="14" t="s">
        <v>84</v>
      </c>
      <c r="B20" s="24" t="s">
        <v>78</v>
      </c>
      <c r="C20" s="23"/>
      <c r="D20" s="195">
        <f>D15</f>
        <v>1464743</v>
      </c>
      <c r="E20" s="195">
        <f>E15</f>
        <v>1403100</v>
      </c>
      <c r="F20" s="195">
        <f>F15</f>
        <v>6861466</v>
      </c>
      <c r="G20" s="195">
        <f>G15</f>
        <v>9541452</v>
      </c>
    </row>
    <row r="21" spans="1:7" x14ac:dyDescent="0.3">
      <c r="A21" s="15" t="s">
        <v>85</v>
      </c>
      <c r="B21" s="11" t="s">
        <v>86</v>
      </c>
      <c r="C21" s="22"/>
      <c r="D21" s="153"/>
      <c r="E21" s="152"/>
      <c r="F21" s="153"/>
      <c r="G21" s="152"/>
    </row>
    <row r="22" spans="1:7" x14ac:dyDescent="0.3">
      <c r="A22" s="16" t="s">
        <v>87</v>
      </c>
      <c r="B22" s="25" t="s">
        <v>88</v>
      </c>
      <c r="C22" s="22"/>
      <c r="D22" s="153" t="s">
        <v>89</v>
      </c>
      <c r="E22" s="197">
        <v>0</v>
      </c>
      <c r="F22" s="153" t="s">
        <v>89</v>
      </c>
      <c r="G22" s="197">
        <v>0</v>
      </c>
    </row>
    <row r="23" spans="1:7" ht="28.8" x14ac:dyDescent="0.3">
      <c r="A23" s="17" t="s">
        <v>90</v>
      </c>
      <c r="B23" s="94" t="s">
        <v>91</v>
      </c>
      <c r="C23" s="20"/>
      <c r="D23" s="159">
        <v>0</v>
      </c>
      <c r="E23" s="159">
        <v>0</v>
      </c>
      <c r="F23" s="159">
        <v>0</v>
      </c>
      <c r="G23" s="159">
        <v>0</v>
      </c>
    </row>
    <row r="24" spans="1:7" ht="43.2" x14ac:dyDescent="0.3">
      <c r="A24" s="276" t="s">
        <v>92</v>
      </c>
      <c r="B24" s="29" t="s">
        <v>93</v>
      </c>
      <c r="C24" s="262"/>
      <c r="D24" s="164">
        <v>0</v>
      </c>
      <c r="E24" s="159">
        <v>0</v>
      </c>
      <c r="F24" s="164">
        <v>0</v>
      </c>
      <c r="G24" s="159">
        <v>0</v>
      </c>
    </row>
    <row r="25" spans="1:7" ht="15" thickBot="1" x14ac:dyDescent="0.35">
      <c r="A25" s="18" t="s">
        <v>94</v>
      </c>
      <c r="B25" s="5" t="s">
        <v>95</v>
      </c>
      <c r="C25" s="21"/>
      <c r="D25" s="196">
        <f>D20</f>
        <v>1464743</v>
      </c>
      <c r="E25" s="196">
        <f>E20</f>
        <v>1403100</v>
      </c>
      <c r="F25" s="196">
        <f>F20</f>
        <v>6861466</v>
      </c>
      <c r="G25" s="196">
        <f>G20</f>
        <v>9541452</v>
      </c>
    </row>
    <row r="26" spans="1:7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F47"/>
  <sheetViews>
    <sheetView showGridLines="0" zoomScale="85" zoomScaleNormal="85" workbookViewId="0"/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6" width="16" customWidth="1"/>
  </cols>
  <sheetData>
    <row r="1" spans="1:6" s="135" customFormat="1" ht="60.6" customHeight="1" x14ac:dyDescent="0.3">
      <c r="A1" s="148" t="s">
        <v>398</v>
      </c>
      <c r="B1" s="148" t="s">
        <v>399</v>
      </c>
    </row>
    <row r="2" spans="1:6" ht="18" x14ac:dyDescent="0.3">
      <c r="A2" s="6" t="s">
        <v>96</v>
      </c>
      <c r="B2" s="6" t="s">
        <v>97</v>
      </c>
    </row>
    <row r="3" spans="1:6" ht="28.8" x14ac:dyDescent="0.3">
      <c r="A3" s="28"/>
      <c r="B3" s="28"/>
      <c r="C3" s="8" t="s">
        <v>81</v>
      </c>
      <c r="D3" s="150">
        <v>44834</v>
      </c>
      <c r="E3" s="150">
        <v>44469</v>
      </c>
      <c r="F3" s="301">
        <v>44561</v>
      </c>
    </row>
    <row r="4" spans="1:6" x14ac:dyDescent="0.3">
      <c r="A4" s="29" t="s">
        <v>98</v>
      </c>
      <c r="B4" s="41" t="s">
        <v>99</v>
      </c>
      <c r="C4" s="31"/>
      <c r="D4" s="32" t="s">
        <v>82</v>
      </c>
      <c r="E4" s="32" t="s">
        <v>82</v>
      </c>
      <c r="F4" s="32" t="s">
        <v>82</v>
      </c>
    </row>
    <row r="5" spans="1:6" x14ac:dyDescent="0.3">
      <c r="A5" s="33" t="s">
        <v>100</v>
      </c>
      <c r="B5" s="33" t="s">
        <v>101</v>
      </c>
      <c r="C5" s="34"/>
      <c r="D5" s="151"/>
      <c r="E5" s="151"/>
      <c r="F5" s="302"/>
    </row>
    <row r="6" spans="1:6" x14ac:dyDescent="0.3">
      <c r="A6" s="94" t="s">
        <v>102</v>
      </c>
      <c r="B6" s="94" t="s">
        <v>103</v>
      </c>
      <c r="C6" s="321">
        <v>11</v>
      </c>
      <c r="D6" s="154">
        <v>2206807</v>
      </c>
      <c r="E6" s="154">
        <v>1859509</v>
      </c>
      <c r="F6" s="154">
        <v>2041249</v>
      </c>
    </row>
    <row r="7" spans="1:6" x14ac:dyDescent="0.3">
      <c r="A7" s="100" t="s">
        <v>104</v>
      </c>
      <c r="B7" s="100" t="s">
        <v>105</v>
      </c>
      <c r="C7" s="322"/>
      <c r="D7" s="1">
        <v>6720</v>
      </c>
      <c r="E7" s="1">
        <v>0</v>
      </c>
      <c r="F7" s="1">
        <v>6720</v>
      </c>
    </row>
    <row r="8" spans="1:6" x14ac:dyDescent="0.3">
      <c r="A8" s="94" t="s">
        <v>107</v>
      </c>
      <c r="B8" s="94" t="s">
        <v>108</v>
      </c>
      <c r="C8" s="323">
        <v>12</v>
      </c>
      <c r="D8" s="1">
        <v>429466930</v>
      </c>
      <c r="E8" s="1">
        <v>427409074</v>
      </c>
      <c r="F8" s="1">
        <v>430671322</v>
      </c>
    </row>
    <row r="9" spans="1:6" x14ac:dyDescent="0.3">
      <c r="A9" s="100" t="s">
        <v>109</v>
      </c>
      <c r="B9" s="100" t="s">
        <v>110</v>
      </c>
      <c r="C9" s="323"/>
      <c r="D9" s="1">
        <v>2256709</v>
      </c>
      <c r="E9" s="1">
        <v>2294004</v>
      </c>
      <c r="F9" s="1">
        <v>2332465</v>
      </c>
    </row>
    <row r="10" spans="1:6" x14ac:dyDescent="0.3">
      <c r="A10" s="94" t="s">
        <v>111</v>
      </c>
      <c r="B10" t="s">
        <v>112</v>
      </c>
      <c r="C10" s="323">
        <v>13</v>
      </c>
      <c r="D10" s="1">
        <v>1033061</v>
      </c>
      <c r="E10" s="1">
        <v>1133847</v>
      </c>
      <c r="F10" s="1">
        <v>1108651</v>
      </c>
    </row>
    <row r="11" spans="1:6" x14ac:dyDescent="0.3">
      <c r="A11" s="94" t="s">
        <v>113</v>
      </c>
      <c r="B11" s="94" t="s">
        <v>114</v>
      </c>
      <c r="C11" s="323"/>
      <c r="D11" s="1">
        <v>464789</v>
      </c>
      <c r="E11" s="1">
        <v>474426</v>
      </c>
      <c r="F11" s="1">
        <v>451108</v>
      </c>
    </row>
    <row r="12" spans="1:6" x14ac:dyDescent="0.3">
      <c r="A12" s="33" t="s">
        <v>115</v>
      </c>
      <c r="B12" s="33" t="s">
        <v>116</v>
      </c>
      <c r="C12" s="324"/>
      <c r="D12" s="156">
        <f>SUM(D6:D11)</f>
        <v>435435016</v>
      </c>
      <c r="E12" s="156">
        <f>SUM(E6:E11)</f>
        <v>433170860</v>
      </c>
      <c r="F12" s="156">
        <f>SUM(F6:F11)</f>
        <v>436611515</v>
      </c>
    </row>
    <row r="13" spans="1:6" x14ac:dyDescent="0.3">
      <c r="A13" s="33" t="s">
        <v>117</v>
      </c>
      <c r="B13" s="33" t="s">
        <v>118</v>
      </c>
      <c r="C13" s="324"/>
      <c r="D13" s="263"/>
      <c r="E13" s="151"/>
      <c r="F13" s="302"/>
    </row>
    <row r="14" spans="1:6" x14ac:dyDescent="0.3">
      <c r="A14" s="94" t="s">
        <v>119</v>
      </c>
      <c r="B14" s="94" t="s">
        <v>120</v>
      </c>
      <c r="C14" s="323"/>
      <c r="D14" s="1">
        <v>2849111</v>
      </c>
      <c r="E14" s="1">
        <v>3044375</v>
      </c>
      <c r="F14" s="1">
        <v>2596488</v>
      </c>
    </row>
    <row r="15" spans="1:6" x14ac:dyDescent="0.3">
      <c r="A15" s="94" t="s">
        <v>378</v>
      </c>
      <c r="B15" s="94" t="s">
        <v>379</v>
      </c>
      <c r="C15" s="323"/>
      <c r="D15" s="1">
        <v>236931</v>
      </c>
      <c r="E15" s="1">
        <v>24648</v>
      </c>
      <c r="F15" s="1">
        <v>30051</v>
      </c>
    </row>
    <row r="16" spans="1:6" x14ac:dyDescent="0.3">
      <c r="A16" s="94" t="s">
        <v>121</v>
      </c>
      <c r="B16" s="94" t="s">
        <v>122</v>
      </c>
      <c r="C16" s="323"/>
      <c r="D16" s="1">
        <v>8038109</v>
      </c>
      <c r="E16" s="1">
        <v>5830448</v>
      </c>
      <c r="F16" s="1">
        <f>13005911+367883</f>
        <v>13373794</v>
      </c>
    </row>
    <row r="17" spans="1:6" x14ac:dyDescent="0.3">
      <c r="A17" s="94" t="s">
        <v>123</v>
      </c>
      <c r="B17" s="94" t="s">
        <v>124</v>
      </c>
      <c r="C17" s="323"/>
      <c r="D17" s="1">
        <v>2225244</v>
      </c>
      <c r="E17" s="1">
        <v>84802</v>
      </c>
      <c r="F17" s="1">
        <v>365186</v>
      </c>
    </row>
    <row r="18" spans="1:6" x14ac:dyDescent="0.3">
      <c r="A18" s="94" t="s">
        <v>125</v>
      </c>
      <c r="B18" s="94" t="s">
        <v>126</v>
      </c>
      <c r="C18" s="323"/>
      <c r="D18" s="1">
        <v>540999</v>
      </c>
      <c r="E18" s="1">
        <v>427797</v>
      </c>
      <c r="F18" s="1">
        <v>417139</v>
      </c>
    </row>
    <row r="19" spans="1:6" x14ac:dyDescent="0.3">
      <c r="A19" s="94" t="s">
        <v>127</v>
      </c>
      <c r="B19" s="94" t="s">
        <v>128</v>
      </c>
      <c r="C19" s="323"/>
      <c r="D19" s="1">
        <v>484367</v>
      </c>
      <c r="E19" s="1">
        <v>2055858</v>
      </c>
      <c r="F19" s="1">
        <v>14676110</v>
      </c>
    </row>
    <row r="20" spans="1:6" x14ac:dyDescent="0.3">
      <c r="A20" s="29" t="s">
        <v>129</v>
      </c>
      <c r="B20" s="29" t="s">
        <v>130</v>
      </c>
      <c r="C20" s="31"/>
      <c r="D20" s="157">
        <f>SUM(D14:D19)</f>
        <v>14374761</v>
      </c>
      <c r="E20" s="157">
        <f>SUM(E14:E19)</f>
        <v>11467928</v>
      </c>
      <c r="F20" s="157">
        <f>SUM(F14:F19)</f>
        <v>31458768</v>
      </c>
    </row>
    <row r="21" spans="1:6" ht="15" thickBot="1" x14ac:dyDescent="0.35">
      <c r="A21" s="36" t="s">
        <v>131</v>
      </c>
      <c r="B21" s="36" t="s">
        <v>132</v>
      </c>
      <c r="C21" s="37"/>
      <c r="D21" s="38">
        <f>D12+D20</f>
        <v>449809777</v>
      </c>
      <c r="E21" s="38">
        <f>E12+E20</f>
        <v>444638788</v>
      </c>
      <c r="F21" s="38">
        <f>F12+F20</f>
        <v>468070283</v>
      </c>
    </row>
    <row r="22" spans="1:6" ht="15" thickTop="1" x14ac:dyDescent="0.3"/>
    <row r="23" spans="1:6" x14ac:dyDescent="0.3">
      <c r="A23" s="29" t="s">
        <v>133</v>
      </c>
      <c r="B23" s="41" t="s">
        <v>134</v>
      </c>
      <c r="C23" s="39"/>
      <c r="D23" s="32"/>
      <c r="E23" s="32"/>
    </row>
    <row r="24" spans="1:6" x14ac:dyDescent="0.3">
      <c r="A24" s="33" t="s">
        <v>135</v>
      </c>
      <c r="B24" s="33" t="s">
        <v>136</v>
      </c>
      <c r="C24" s="34"/>
      <c r="D24" s="151"/>
      <c r="E24" s="151"/>
    </row>
    <row r="25" spans="1:6" x14ac:dyDescent="0.3">
      <c r="A25" s="94" t="s">
        <v>137</v>
      </c>
      <c r="B25" s="94" t="s">
        <v>138</v>
      </c>
      <c r="C25" s="20"/>
      <c r="D25" s="154">
        <v>39786089</v>
      </c>
      <c r="E25" s="154">
        <v>39786089</v>
      </c>
      <c r="F25" s="154">
        <v>39786089</v>
      </c>
    </row>
    <row r="26" spans="1:6" x14ac:dyDescent="0.3">
      <c r="A26" s="94" t="s">
        <v>139</v>
      </c>
      <c r="B26" s="94" t="s">
        <v>140</v>
      </c>
      <c r="C26" s="26"/>
      <c r="D26" s="159">
        <v>-24270</v>
      </c>
      <c r="E26" s="159">
        <v>-25320</v>
      </c>
      <c r="F26" s="159">
        <v>-25320</v>
      </c>
    </row>
    <row r="27" spans="1:6" x14ac:dyDescent="0.3">
      <c r="A27" s="94" t="s">
        <v>141</v>
      </c>
      <c r="B27" s="94" t="s">
        <v>142</v>
      </c>
      <c r="C27" s="35"/>
      <c r="D27" s="1">
        <v>210392902</v>
      </c>
      <c r="E27" s="1">
        <v>218789631</v>
      </c>
      <c r="F27" s="1">
        <v>216230918</v>
      </c>
    </row>
    <row r="28" spans="1:6" x14ac:dyDescent="0.3">
      <c r="A28" s="94" t="s">
        <v>143</v>
      </c>
      <c r="B28" s="94" t="s">
        <v>144</v>
      </c>
      <c r="C28" s="35"/>
      <c r="D28" s="1">
        <v>79427672</v>
      </c>
      <c r="E28" s="1">
        <v>70506848</v>
      </c>
      <c r="F28" s="1">
        <v>76412620</v>
      </c>
    </row>
    <row r="29" spans="1:6" x14ac:dyDescent="0.3">
      <c r="A29" s="33" t="s">
        <v>145</v>
      </c>
      <c r="B29" s="33" t="s">
        <v>146</v>
      </c>
      <c r="C29" s="34"/>
      <c r="D29" s="156">
        <f>SUM(D25:D28)</f>
        <v>329582393</v>
      </c>
      <c r="E29" s="156">
        <f>SUM(E25:E28)</f>
        <v>329057248</v>
      </c>
      <c r="F29" s="156">
        <f>SUM(F25:F28)</f>
        <v>332404307</v>
      </c>
    </row>
    <row r="30" spans="1:6" x14ac:dyDescent="0.3">
      <c r="A30" s="33" t="s">
        <v>147</v>
      </c>
      <c r="B30" s="33" t="s">
        <v>148</v>
      </c>
      <c r="C30" s="34"/>
      <c r="D30" s="264"/>
      <c r="E30" s="151"/>
      <c r="F30" s="302"/>
    </row>
    <row r="31" spans="1:6" x14ac:dyDescent="0.3">
      <c r="A31" s="94" t="s">
        <v>149</v>
      </c>
      <c r="B31" s="94" t="s">
        <v>150</v>
      </c>
      <c r="C31" s="35">
        <v>14</v>
      </c>
      <c r="D31" s="1">
        <v>54811285</v>
      </c>
      <c r="E31" s="327">
        <v>63488715</v>
      </c>
      <c r="F31" s="327">
        <v>60282986</v>
      </c>
    </row>
    <row r="32" spans="1:6" x14ac:dyDescent="0.3">
      <c r="A32" s="94" t="s">
        <v>151</v>
      </c>
      <c r="B32" s="94" t="s">
        <v>152</v>
      </c>
      <c r="C32" s="35"/>
      <c r="D32" s="1">
        <v>21682521</v>
      </c>
      <c r="E32" s="1">
        <v>18416632</v>
      </c>
      <c r="F32" s="1">
        <v>18156045</v>
      </c>
    </row>
    <row r="33" spans="1:6" ht="28.8" x14ac:dyDescent="0.3">
      <c r="A33" s="94" t="s">
        <v>153</v>
      </c>
      <c r="B33" s="94" t="s">
        <v>154</v>
      </c>
      <c r="C33" s="35"/>
      <c r="D33" s="1">
        <v>1374135</v>
      </c>
      <c r="E33" s="1">
        <v>1028494</v>
      </c>
      <c r="F33" s="1">
        <v>1374135</v>
      </c>
    </row>
    <row r="34" spans="1:6" x14ac:dyDescent="0.3">
      <c r="A34" s="94" t="s">
        <v>155</v>
      </c>
      <c r="B34" s="94" t="s">
        <v>156</v>
      </c>
      <c r="C34" s="35"/>
      <c r="D34" s="1">
        <v>456350</v>
      </c>
      <c r="E34" s="1">
        <v>467511</v>
      </c>
      <c r="F34" s="1">
        <v>447940</v>
      </c>
    </row>
    <row r="35" spans="1:6" x14ac:dyDescent="0.3">
      <c r="A35" s="33" t="s">
        <v>157</v>
      </c>
      <c r="B35" s="33" t="s">
        <v>158</v>
      </c>
      <c r="C35" s="34"/>
      <c r="D35" s="271">
        <f>SUM(D31:D34)</f>
        <v>78324291</v>
      </c>
      <c r="E35" s="271">
        <f>SUM(E31:E34)</f>
        <v>83401352</v>
      </c>
      <c r="F35" s="271">
        <f>SUM(F31:F34)</f>
        <v>80261106</v>
      </c>
    </row>
    <row r="36" spans="1:6" x14ac:dyDescent="0.3">
      <c r="A36" s="33" t="s">
        <v>159</v>
      </c>
      <c r="B36" s="33" t="s">
        <v>160</v>
      </c>
      <c r="C36" s="34"/>
      <c r="D36" s="264"/>
      <c r="E36" s="151"/>
      <c r="F36" s="302"/>
    </row>
    <row r="37" spans="1:6" x14ac:dyDescent="0.3">
      <c r="A37" s="94" t="s">
        <v>149</v>
      </c>
      <c r="B37" t="s">
        <v>150</v>
      </c>
      <c r="C37" s="35">
        <v>14</v>
      </c>
      <c r="D37" s="1">
        <v>19148467</v>
      </c>
      <c r="E37" s="1">
        <v>20729072</v>
      </c>
      <c r="F37" s="1">
        <v>37772866</v>
      </c>
    </row>
    <row r="38" spans="1:6" x14ac:dyDescent="0.3">
      <c r="A38" s="94" t="s">
        <v>161</v>
      </c>
      <c r="B38" t="s">
        <v>162</v>
      </c>
      <c r="C38" s="35"/>
      <c r="D38" s="1">
        <v>10264153</v>
      </c>
      <c r="E38" s="1">
        <v>5611819</v>
      </c>
      <c r="F38" s="1">
        <v>7290495</v>
      </c>
    </row>
    <row r="39" spans="1:6" x14ac:dyDescent="0.3">
      <c r="A39" s="94" t="s">
        <v>163</v>
      </c>
      <c r="B39" s="94" t="s">
        <v>164</v>
      </c>
      <c r="C39" s="35"/>
      <c r="D39" s="1">
        <v>1292422</v>
      </c>
      <c r="E39" s="1">
        <v>1836184</v>
      </c>
      <c r="F39" s="1">
        <v>2458791</v>
      </c>
    </row>
    <row r="40" spans="1:6" x14ac:dyDescent="0.3">
      <c r="A40" s="94" t="s">
        <v>165</v>
      </c>
      <c r="B40" t="s">
        <v>166</v>
      </c>
      <c r="C40" s="35"/>
      <c r="D40" s="1">
        <v>2877082</v>
      </c>
      <c r="E40" s="1">
        <v>2420632</v>
      </c>
      <c r="F40" s="1">
        <v>6129608</v>
      </c>
    </row>
    <row r="41" spans="1:6" x14ac:dyDescent="0.3">
      <c r="A41" s="100" t="s">
        <v>167</v>
      </c>
      <c r="B41" t="s">
        <v>168</v>
      </c>
      <c r="C41" s="35"/>
      <c r="D41" s="1" t="s">
        <v>106</v>
      </c>
      <c r="E41" s="1" t="s">
        <v>106</v>
      </c>
      <c r="F41" s="1">
        <v>237284</v>
      </c>
    </row>
    <row r="42" spans="1:6" x14ac:dyDescent="0.3">
      <c r="A42" s="20" t="s">
        <v>169</v>
      </c>
      <c r="B42" s="94" t="s">
        <v>170</v>
      </c>
      <c r="C42" s="35"/>
      <c r="D42" s="1">
        <v>580651</v>
      </c>
      <c r="E42" s="1">
        <v>634302</v>
      </c>
      <c r="F42" s="1">
        <v>539618</v>
      </c>
    </row>
    <row r="43" spans="1:6" x14ac:dyDescent="0.3">
      <c r="A43" s="94" t="s">
        <v>171</v>
      </c>
      <c r="B43" t="s">
        <v>172</v>
      </c>
      <c r="C43" s="2"/>
      <c r="D43" s="1">
        <v>7715254</v>
      </c>
      <c r="E43" s="1">
        <v>930278</v>
      </c>
      <c r="F43" s="1">
        <v>956811</v>
      </c>
    </row>
    <row r="44" spans="1:6" x14ac:dyDescent="0.3">
      <c r="A44" s="94" t="s">
        <v>173</v>
      </c>
      <c r="B44" s="94" t="s">
        <v>174</v>
      </c>
      <c r="C44" s="35"/>
      <c r="D44" s="1">
        <v>25064</v>
      </c>
      <c r="E44" s="1">
        <v>17901</v>
      </c>
      <c r="F44" s="1">
        <v>19397</v>
      </c>
    </row>
    <row r="45" spans="1:6" x14ac:dyDescent="0.3">
      <c r="A45" s="29" t="s">
        <v>175</v>
      </c>
      <c r="B45" s="29" t="s">
        <v>176</v>
      </c>
      <c r="C45" s="31"/>
      <c r="D45" s="270">
        <f>SUM(D37:D44)</f>
        <v>41903093</v>
      </c>
      <c r="E45" s="270">
        <f>SUM(E37:E44)</f>
        <v>32180188</v>
      </c>
      <c r="F45" s="270">
        <f>SUM(F37:F44)</f>
        <v>55404870</v>
      </c>
    </row>
    <row r="46" spans="1:6" ht="29.4" customHeight="1" thickBot="1" x14ac:dyDescent="0.35">
      <c r="A46" s="36" t="s">
        <v>177</v>
      </c>
      <c r="B46" s="36" t="s">
        <v>178</v>
      </c>
      <c r="C46" s="37"/>
      <c r="D46" s="38">
        <f>D29+D35+D45</f>
        <v>449809777</v>
      </c>
      <c r="E46" s="38">
        <f>E29+E35+E45</f>
        <v>444638788</v>
      </c>
      <c r="F46" s="38">
        <f>F29+F35+F45</f>
        <v>468070283</v>
      </c>
    </row>
    <row r="47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H59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5.33203125" customWidth="1"/>
    <col min="4" max="8" width="13.5546875" customWidth="1"/>
  </cols>
  <sheetData>
    <row r="1" spans="1:8" s="135" customFormat="1" ht="60.6" customHeight="1" x14ac:dyDescent="0.3">
      <c r="A1" s="148" t="s">
        <v>398</v>
      </c>
      <c r="B1" s="148" t="s">
        <v>399</v>
      </c>
      <c r="C1" s="148"/>
    </row>
    <row r="2" spans="1:8" ht="18" customHeight="1" x14ac:dyDescent="0.3">
      <c r="A2" s="116" t="s">
        <v>179</v>
      </c>
      <c r="B2" s="6" t="s">
        <v>180</v>
      </c>
      <c r="C2" s="6"/>
    </row>
    <row r="3" spans="1:8" ht="28.8" x14ac:dyDescent="0.3">
      <c r="A3" s="54"/>
      <c r="B3" s="54"/>
      <c r="C3" s="277" t="s">
        <v>181</v>
      </c>
      <c r="D3" s="8" t="s">
        <v>137</v>
      </c>
      <c r="E3" s="8" t="s">
        <v>139</v>
      </c>
      <c r="F3" s="8" t="s">
        <v>141</v>
      </c>
      <c r="G3" s="8" t="s">
        <v>143</v>
      </c>
      <c r="H3" s="8" t="s">
        <v>182</v>
      </c>
    </row>
    <row r="4" spans="1:8" ht="28.8" x14ac:dyDescent="0.3">
      <c r="A4" s="54"/>
      <c r="B4" s="54"/>
      <c r="C4" s="277" t="s">
        <v>183</v>
      </c>
      <c r="D4" s="76" t="s">
        <v>138</v>
      </c>
      <c r="E4" s="8" t="s">
        <v>140</v>
      </c>
      <c r="F4" s="8" t="s">
        <v>142</v>
      </c>
      <c r="G4" s="8" t="s">
        <v>144</v>
      </c>
      <c r="H4" s="8" t="s">
        <v>184</v>
      </c>
    </row>
    <row r="5" spans="1:8" x14ac:dyDescent="0.3">
      <c r="A5" s="55"/>
      <c r="B5" s="55"/>
      <c r="C5" s="55"/>
      <c r="D5" s="32" t="s">
        <v>82</v>
      </c>
      <c r="E5" s="32" t="s">
        <v>82</v>
      </c>
      <c r="F5" s="32" t="s">
        <v>82</v>
      </c>
      <c r="G5" s="32" t="s">
        <v>82</v>
      </c>
      <c r="H5" s="32" t="s">
        <v>82</v>
      </c>
    </row>
    <row r="6" spans="1:8" x14ac:dyDescent="0.3">
      <c r="A6" s="56"/>
      <c r="B6" s="56"/>
      <c r="C6" s="56"/>
      <c r="D6" s="56"/>
      <c r="E6" s="57"/>
      <c r="F6" s="56"/>
      <c r="G6" s="56"/>
      <c r="H6" s="56"/>
    </row>
    <row r="7" spans="1:8" x14ac:dyDescent="0.3">
      <c r="A7" s="63" t="s">
        <v>358</v>
      </c>
      <c r="B7" s="134" t="s">
        <v>359</v>
      </c>
      <c r="C7" s="134"/>
      <c r="D7" s="160">
        <v>39786089</v>
      </c>
      <c r="E7" s="159">
        <v>-34678</v>
      </c>
      <c r="F7" s="160">
        <v>224758592</v>
      </c>
      <c r="G7" s="160">
        <v>140138666</v>
      </c>
      <c r="H7" s="159">
        <f>SUM(D7:G7)</f>
        <v>404648669</v>
      </c>
    </row>
    <row r="8" spans="1:8" x14ac:dyDescent="0.3">
      <c r="A8" s="10" t="s">
        <v>380</v>
      </c>
      <c r="B8" s="10" t="s">
        <v>381</v>
      </c>
      <c r="C8" s="10"/>
      <c r="D8" s="160">
        <v>0</v>
      </c>
      <c r="E8" s="159">
        <v>9358</v>
      </c>
      <c r="F8" s="160">
        <v>0</v>
      </c>
      <c r="G8" s="160">
        <v>-85142230</v>
      </c>
      <c r="H8" s="159">
        <f>SUM(D8:G8)</f>
        <v>-85132872</v>
      </c>
    </row>
    <row r="9" spans="1:8" x14ac:dyDescent="0.3">
      <c r="A9" s="10" t="s">
        <v>185</v>
      </c>
      <c r="B9" t="s">
        <v>186</v>
      </c>
      <c r="C9" s="278"/>
      <c r="D9" s="160">
        <v>0</v>
      </c>
      <c r="E9" s="159">
        <v>0</v>
      </c>
      <c r="F9" s="160">
        <v>-5968961</v>
      </c>
      <c r="G9" s="160">
        <v>5968961</v>
      </c>
      <c r="H9" s="159">
        <f>SUM(D9:G9)</f>
        <v>0</v>
      </c>
    </row>
    <row r="10" spans="1:8" s="281" customFormat="1" hidden="1" x14ac:dyDescent="0.3">
      <c r="A10" s="58" t="s">
        <v>85</v>
      </c>
      <c r="B10" s="58" t="s">
        <v>86</v>
      </c>
      <c r="C10" s="58"/>
      <c r="D10" s="161"/>
      <c r="E10" s="162"/>
      <c r="F10" s="161"/>
      <c r="G10" s="161"/>
      <c r="H10" s="159"/>
    </row>
    <row r="11" spans="1:8" hidden="1" x14ac:dyDescent="0.3">
      <c r="A11" s="10" t="s">
        <v>187</v>
      </c>
      <c r="B11" s="10" t="s">
        <v>188</v>
      </c>
      <c r="C11" s="10"/>
      <c r="D11" s="160">
        <v>0</v>
      </c>
      <c r="E11" s="159">
        <v>0</v>
      </c>
      <c r="F11" s="160">
        <v>0</v>
      </c>
      <c r="G11" s="160">
        <v>0</v>
      </c>
      <c r="H11" s="159">
        <f t="shared" ref="H11:H16" si="0">SUM(D11:G11)</f>
        <v>0</v>
      </c>
    </row>
    <row r="12" spans="1:8" ht="28.8" hidden="1" x14ac:dyDescent="0.3">
      <c r="A12" s="273" t="s">
        <v>90</v>
      </c>
      <c r="B12" s="273" t="s">
        <v>189</v>
      </c>
      <c r="C12" s="279"/>
      <c r="D12" s="160">
        <v>0</v>
      </c>
      <c r="E12" s="159">
        <v>0</v>
      </c>
      <c r="F12" s="160">
        <v>0</v>
      </c>
      <c r="G12" s="160" t="s">
        <v>106</v>
      </c>
      <c r="H12" s="159">
        <f t="shared" si="0"/>
        <v>0</v>
      </c>
    </row>
    <row r="13" spans="1:8" s="281" customFormat="1" hidden="1" x14ac:dyDescent="0.3">
      <c r="A13" s="58" t="s">
        <v>190</v>
      </c>
      <c r="B13" s="61" t="s">
        <v>191</v>
      </c>
      <c r="C13" s="61"/>
      <c r="D13" s="161">
        <f>D12+D11</f>
        <v>0</v>
      </c>
      <c r="E13" s="161">
        <f>E12+E11</f>
        <v>0</v>
      </c>
      <c r="F13" s="161">
        <v>0</v>
      </c>
      <c r="G13" s="161">
        <v>0</v>
      </c>
      <c r="H13" s="162">
        <f t="shared" si="0"/>
        <v>0</v>
      </c>
    </row>
    <row r="14" spans="1:8" x14ac:dyDescent="0.3">
      <c r="A14" s="9" t="s">
        <v>84</v>
      </c>
      <c r="B14" s="62" t="s">
        <v>467</v>
      </c>
      <c r="C14" s="9"/>
      <c r="D14" s="163">
        <v>0</v>
      </c>
      <c r="E14" s="164">
        <v>0</v>
      </c>
      <c r="F14" s="280">
        <v>0</v>
      </c>
      <c r="G14" s="280">
        <v>9541452</v>
      </c>
      <c r="H14" s="159">
        <f t="shared" si="0"/>
        <v>9541452</v>
      </c>
    </row>
    <row r="15" spans="1:8" s="281" customFormat="1" x14ac:dyDescent="0.3">
      <c r="A15" s="59" t="s">
        <v>182</v>
      </c>
      <c r="B15" s="58" t="s">
        <v>184</v>
      </c>
      <c r="C15" s="61"/>
      <c r="D15" s="165">
        <f>D14+D8+D9</f>
        <v>0</v>
      </c>
      <c r="E15" s="165">
        <f>E13+E9+E8+E14</f>
        <v>9358</v>
      </c>
      <c r="F15" s="165">
        <f>F13+F9+F8+F14</f>
        <v>-5968961</v>
      </c>
      <c r="G15" s="165">
        <f>G13+G9+G8+G14</f>
        <v>-69631817</v>
      </c>
      <c r="H15" s="159">
        <f t="shared" si="0"/>
        <v>-75591420</v>
      </c>
    </row>
    <row r="16" spans="1:8" ht="15" thickBot="1" x14ac:dyDescent="0.35">
      <c r="A16" s="60" t="s">
        <v>391</v>
      </c>
      <c r="B16" s="60" t="s">
        <v>393</v>
      </c>
      <c r="C16" s="60"/>
      <c r="D16" s="166">
        <f>D7+D15</f>
        <v>39786089</v>
      </c>
      <c r="E16" s="166">
        <f>E7+E15</f>
        <v>-25320</v>
      </c>
      <c r="F16" s="166">
        <f>F7+F15</f>
        <v>218789631</v>
      </c>
      <c r="G16" s="166">
        <f>G7+G15</f>
        <v>70506849</v>
      </c>
      <c r="H16" s="167">
        <f t="shared" si="0"/>
        <v>329057249</v>
      </c>
    </row>
    <row r="17" spans="1:8" ht="15" thickTop="1" x14ac:dyDescent="0.3">
      <c r="A17" s="10" t="s">
        <v>185</v>
      </c>
      <c r="B17" t="s">
        <v>186</v>
      </c>
      <c r="C17" s="278"/>
      <c r="D17" s="160">
        <v>0</v>
      </c>
      <c r="E17" s="159">
        <v>0</v>
      </c>
      <c r="F17" s="160">
        <v>-2230491</v>
      </c>
      <c r="G17" s="160">
        <v>2230491</v>
      </c>
      <c r="H17" s="159">
        <f>SUM(D17:G17)</f>
        <v>0</v>
      </c>
    </row>
    <row r="18" spans="1:8" s="281" customFormat="1" x14ac:dyDescent="0.3">
      <c r="A18" s="58" t="s">
        <v>85</v>
      </c>
      <c r="B18" s="58" t="s">
        <v>86</v>
      </c>
      <c r="C18" s="58"/>
      <c r="D18" s="161"/>
      <c r="E18" s="162"/>
      <c r="F18" s="161"/>
      <c r="G18" s="161"/>
      <c r="H18" s="159"/>
    </row>
    <row r="19" spans="1:8" x14ac:dyDescent="0.3">
      <c r="A19" s="10" t="s">
        <v>187</v>
      </c>
      <c r="B19" s="10" t="s">
        <v>188</v>
      </c>
      <c r="C19" s="10"/>
      <c r="D19" s="160">
        <v>0</v>
      </c>
      <c r="E19" s="159">
        <v>0</v>
      </c>
      <c r="F19" s="160">
        <v>0</v>
      </c>
      <c r="G19" s="160">
        <v>0</v>
      </c>
      <c r="H19" s="159">
        <f t="shared" ref="H19:H25" si="1">SUM(D19:G19)</f>
        <v>0</v>
      </c>
    </row>
    <row r="20" spans="1:8" ht="28.8" x14ac:dyDescent="0.3">
      <c r="A20" s="273" t="s">
        <v>90</v>
      </c>
      <c r="B20" s="273" t="s">
        <v>189</v>
      </c>
      <c r="C20" s="279"/>
      <c r="D20" s="160">
        <v>0</v>
      </c>
      <c r="E20" s="159">
        <v>0</v>
      </c>
      <c r="F20" s="160">
        <v>-328222</v>
      </c>
      <c r="G20" s="160" t="s">
        <v>106</v>
      </c>
      <c r="H20" s="159">
        <f t="shared" si="1"/>
        <v>-328222</v>
      </c>
    </row>
    <row r="21" spans="1:8" s="281" customFormat="1" x14ac:dyDescent="0.3">
      <c r="A21" s="58" t="s">
        <v>190</v>
      </c>
      <c r="B21" s="61" t="s">
        <v>191</v>
      </c>
      <c r="C21" s="61"/>
      <c r="D21" s="161">
        <f>D20+D19</f>
        <v>0</v>
      </c>
      <c r="E21" s="161">
        <f>E20+E19</f>
        <v>0</v>
      </c>
      <c r="F21" s="161">
        <v>-328222</v>
      </c>
      <c r="G21" s="161">
        <v>0</v>
      </c>
      <c r="H21" s="162">
        <f t="shared" si="1"/>
        <v>-328222</v>
      </c>
    </row>
    <row r="22" spans="1:8" x14ac:dyDescent="0.3">
      <c r="A22" s="9" t="s">
        <v>84</v>
      </c>
      <c r="B22" s="62" t="s">
        <v>467</v>
      </c>
      <c r="C22" s="9"/>
      <c r="D22" s="163">
        <v>0</v>
      </c>
      <c r="E22" s="164">
        <v>0</v>
      </c>
      <c r="F22" s="280">
        <v>0</v>
      </c>
      <c r="G22" s="280">
        <f>13216732-G14</f>
        <v>3675280</v>
      </c>
      <c r="H22" s="159">
        <f t="shared" si="1"/>
        <v>3675280</v>
      </c>
    </row>
    <row r="23" spans="1:8" s="281" customFormat="1" x14ac:dyDescent="0.3">
      <c r="A23" s="59" t="s">
        <v>182</v>
      </c>
      <c r="B23" s="58" t="s">
        <v>184</v>
      </c>
      <c r="C23" s="61"/>
      <c r="D23" s="165">
        <f>D22+D17</f>
        <v>0</v>
      </c>
      <c r="E23" s="165">
        <f>E21+E17+E22</f>
        <v>0</v>
      </c>
      <c r="F23" s="165">
        <f>F21+F17+F22</f>
        <v>-2558713</v>
      </c>
      <c r="G23" s="165">
        <f>G21+G17+G22</f>
        <v>5905771</v>
      </c>
      <c r="H23" s="159">
        <f t="shared" si="1"/>
        <v>3347058</v>
      </c>
    </row>
    <row r="24" spans="1:8" ht="15" thickBot="1" x14ac:dyDescent="0.35">
      <c r="A24" s="60" t="s">
        <v>193</v>
      </c>
      <c r="B24" s="60" t="s">
        <v>372</v>
      </c>
      <c r="C24" s="60"/>
      <c r="D24" s="166">
        <f>SUM(D16+D23)</f>
        <v>39786089</v>
      </c>
      <c r="E24" s="166">
        <f>SUM(E16+E23)</f>
        <v>-25320</v>
      </c>
      <c r="F24" s="166">
        <f>SUM(F16+F23)</f>
        <v>216230918</v>
      </c>
      <c r="G24" s="166">
        <f>SUM(G16+G23)</f>
        <v>76412620</v>
      </c>
      <c r="H24" s="167">
        <f t="shared" si="1"/>
        <v>332404307</v>
      </c>
    </row>
    <row r="25" spans="1:8" ht="15" thickTop="1" x14ac:dyDescent="0.3">
      <c r="A25" s="10" t="str">
        <f>A8</f>
        <v>Aprēķinātās dividendes</v>
      </c>
      <c r="B25" s="10" t="str">
        <f>B8</f>
        <v>Calculated dividends</v>
      </c>
      <c r="C25" s="10"/>
      <c r="D25" s="160">
        <v>0</v>
      </c>
      <c r="E25" s="194">
        <v>1050</v>
      </c>
      <c r="F25" s="200">
        <v>0</v>
      </c>
      <c r="G25" s="200">
        <v>-9548661</v>
      </c>
      <c r="H25" s="194">
        <f t="shared" si="1"/>
        <v>-9547611</v>
      </c>
    </row>
    <row r="26" spans="1:8" x14ac:dyDescent="0.3">
      <c r="A26" s="10" t="s">
        <v>185</v>
      </c>
      <c r="B26" t="s">
        <v>186</v>
      </c>
      <c r="D26" s="160">
        <v>0</v>
      </c>
      <c r="E26" s="194">
        <v>0</v>
      </c>
      <c r="F26" s="200">
        <v>-5838016</v>
      </c>
      <c r="G26" s="200">
        <v>5702247</v>
      </c>
      <c r="H26" s="194">
        <f t="shared" ref="H26:H31" si="2">SUM(D26:G26)</f>
        <v>-135769</v>
      </c>
    </row>
    <row r="27" spans="1:8" s="281" customFormat="1" hidden="1" x14ac:dyDescent="0.3">
      <c r="A27" s="58" t="s">
        <v>85</v>
      </c>
      <c r="B27" s="58" t="s">
        <v>86</v>
      </c>
      <c r="C27" s="58"/>
      <c r="D27" s="161">
        <v>0</v>
      </c>
      <c r="E27" s="162">
        <v>0</v>
      </c>
      <c r="F27" s="161">
        <v>0</v>
      </c>
      <c r="G27" s="161">
        <v>0</v>
      </c>
      <c r="H27" s="194">
        <f t="shared" si="2"/>
        <v>0</v>
      </c>
    </row>
    <row r="28" spans="1:8" ht="28.8" hidden="1" x14ac:dyDescent="0.3">
      <c r="A28" s="94" t="s">
        <v>90</v>
      </c>
      <c r="B28" s="273" t="s">
        <v>189</v>
      </c>
      <c r="C28" s="273"/>
      <c r="D28" s="160">
        <v>0</v>
      </c>
      <c r="E28" s="159">
        <v>0</v>
      </c>
      <c r="F28" s="160">
        <v>0</v>
      </c>
      <c r="G28" s="160">
        <v>0</v>
      </c>
      <c r="H28" s="194">
        <f t="shared" si="2"/>
        <v>0</v>
      </c>
    </row>
    <row r="29" spans="1:8" s="281" customFormat="1" hidden="1" x14ac:dyDescent="0.3">
      <c r="A29" s="58" t="s">
        <v>190</v>
      </c>
      <c r="B29" s="61" t="s">
        <v>191</v>
      </c>
      <c r="C29" s="61"/>
      <c r="D29" s="161">
        <v>0</v>
      </c>
      <c r="E29" s="162">
        <v>0</v>
      </c>
      <c r="F29" s="161">
        <v>0</v>
      </c>
      <c r="G29" s="161">
        <v>0</v>
      </c>
      <c r="H29" s="194">
        <f t="shared" si="2"/>
        <v>0</v>
      </c>
    </row>
    <row r="30" spans="1:8" x14ac:dyDescent="0.3">
      <c r="A30" s="10" t="s">
        <v>84</v>
      </c>
      <c r="B30" s="10" t="s">
        <v>467</v>
      </c>
      <c r="C30" s="10"/>
      <c r="D30" s="160">
        <v>0</v>
      </c>
      <c r="E30" s="194">
        <v>0</v>
      </c>
      <c r="F30" s="200">
        <v>0</v>
      </c>
      <c r="G30" s="200">
        <v>6861466</v>
      </c>
      <c r="H30" s="194">
        <f t="shared" si="2"/>
        <v>6861466</v>
      </c>
    </row>
    <row r="31" spans="1:8" s="281" customFormat="1" x14ac:dyDescent="0.3">
      <c r="A31" s="61" t="s">
        <v>182</v>
      </c>
      <c r="B31" s="61" t="s">
        <v>192</v>
      </c>
      <c r="C31" s="61"/>
      <c r="D31" s="163">
        <v>0</v>
      </c>
      <c r="E31" s="164">
        <f t="shared" ref="E31:F31" si="3">E25+E26+E29+E30</f>
        <v>1050</v>
      </c>
      <c r="F31" s="164">
        <f t="shared" si="3"/>
        <v>-5838016</v>
      </c>
      <c r="G31" s="164">
        <f>G25+G26+G29+G30</f>
        <v>3015052</v>
      </c>
      <c r="H31" s="194">
        <f t="shared" si="2"/>
        <v>-2821914</v>
      </c>
    </row>
    <row r="32" spans="1:8" ht="15" thickBot="1" x14ac:dyDescent="0.35">
      <c r="A32" s="60" t="s">
        <v>392</v>
      </c>
      <c r="B32" s="60" t="s">
        <v>394</v>
      </c>
      <c r="C32" s="60"/>
      <c r="D32" s="166">
        <f>D24+D31</f>
        <v>39786089</v>
      </c>
      <c r="E32" s="166">
        <f t="shared" ref="E32:G32" si="4">E24+E31</f>
        <v>-24270</v>
      </c>
      <c r="F32" s="166">
        <f t="shared" si="4"/>
        <v>210392902</v>
      </c>
      <c r="G32" s="166">
        <f t="shared" si="4"/>
        <v>79427672</v>
      </c>
      <c r="H32" s="198">
        <f>SUM(D32:G32)</f>
        <v>329582393</v>
      </c>
    </row>
    <row r="33" spans="1:7" ht="18.600000000000001" thickTop="1" x14ac:dyDescent="0.3">
      <c r="A33" s="47"/>
      <c r="B33" s="47"/>
      <c r="C33" s="47"/>
      <c r="D33" s="6"/>
    </row>
    <row r="34" spans="1:7" x14ac:dyDescent="0.3">
      <c r="A34" s="42"/>
      <c r="B34" s="42"/>
      <c r="C34" s="42"/>
      <c r="D34" s="42"/>
      <c r="E34" s="73"/>
      <c r="F34" s="43"/>
      <c r="G34" s="74"/>
    </row>
    <row r="35" spans="1:7" x14ac:dyDescent="0.3">
      <c r="A35" s="92"/>
      <c r="B35" s="92"/>
      <c r="C35" s="92"/>
      <c r="D35" s="42"/>
      <c r="E35" s="48"/>
      <c r="F35" s="90"/>
      <c r="G35" s="90"/>
    </row>
    <row r="36" spans="1:7" x14ac:dyDescent="0.3">
      <c r="A36" s="92"/>
      <c r="B36" s="92"/>
      <c r="C36" s="92"/>
      <c r="D36" s="92"/>
      <c r="E36" s="73"/>
      <c r="F36" s="90"/>
      <c r="G36" s="90"/>
    </row>
    <row r="37" spans="1:7" x14ac:dyDescent="0.3">
      <c r="A37" s="91"/>
      <c r="B37" s="91"/>
      <c r="C37" s="91"/>
      <c r="D37" s="91"/>
      <c r="E37" s="49"/>
      <c r="F37" s="45"/>
      <c r="G37" s="45"/>
    </row>
    <row r="38" spans="1:7" x14ac:dyDescent="0.3">
      <c r="A38" s="91"/>
      <c r="B38" s="91"/>
      <c r="C38" s="91"/>
      <c r="D38" s="91"/>
      <c r="E38" s="50"/>
      <c r="F38" s="45"/>
      <c r="G38" s="45"/>
    </row>
    <row r="39" spans="1:7" x14ac:dyDescent="0.3">
      <c r="A39" s="91"/>
      <c r="B39" s="91"/>
      <c r="C39" s="91"/>
      <c r="D39" s="91"/>
      <c r="E39" s="44"/>
      <c r="F39" s="90"/>
      <c r="G39" s="45"/>
    </row>
    <row r="40" spans="1:7" x14ac:dyDescent="0.3">
      <c r="A40" s="91"/>
      <c r="B40" s="91"/>
      <c r="C40" s="91"/>
      <c r="D40" s="91"/>
      <c r="E40" s="44"/>
      <c r="F40" s="90"/>
      <c r="G40" s="45"/>
    </row>
    <row r="41" spans="1:7" x14ac:dyDescent="0.3">
      <c r="A41" s="51"/>
      <c r="B41" s="51"/>
      <c r="C41" s="51"/>
      <c r="D41" s="51"/>
      <c r="E41" s="48"/>
      <c r="F41" s="52"/>
      <c r="G41" s="53"/>
    </row>
    <row r="42" spans="1:7" x14ac:dyDescent="0.3">
      <c r="A42" s="51"/>
      <c r="B42" s="51"/>
      <c r="C42" s="51"/>
      <c r="D42" s="51"/>
      <c r="E42" s="48"/>
      <c r="F42" s="52"/>
      <c r="G42" s="53"/>
    </row>
    <row r="43" spans="1:7" x14ac:dyDescent="0.3">
      <c r="A43" s="92"/>
      <c r="B43" s="92"/>
      <c r="C43" s="92"/>
      <c r="D43" s="92"/>
      <c r="E43" s="73"/>
      <c r="F43" s="74"/>
      <c r="G43" s="45"/>
    </row>
    <row r="44" spans="1:7" x14ac:dyDescent="0.3">
      <c r="A44" s="92"/>
      <c r="B44" s="92"/>
      <c r="C44" s="92"/>
      <c r="D44" s="92"/>
      <c r="E44" s="73"/>
      <c r="F44" s="75"/>
      <c r="G44" s="90"/>
    </row>
    <row r="45" spans="1:7" x14ac:dyDescent="0.3">
      <c r="A45" s="91"/>
      <c r="B45" s="91"/>
      <c r="C45" s="91"/>
      <c r="D45" s="91"/>
      <c r="E45" s="44"/>
      <c r="F45" s="90"/>
      <c r="G45" s="45"/>
    </row>
    <row r="46" spans="1:7" x14ac:dyDescent="0.3">
      <c r="A46" s="91"/>
      <c r="B46" s="91"/>
      <c r="C46" s="91"/>
      <c r="D46" s="91"/>
      <c r="E46" s="49"/>
      <c r="F46" s="45"/>
      <c r="G46" s="45"/>
    </row>
    <row r="47" spans="1:7" x14ac:dyDescent="0.3">
      <c r="A47" s="91"/>
      <c r="B47" s="91"/>
      <c r="C47" s="91"/>
      <c r="D47" s="91"/>
      <c r="E47" s="44"/>
      <c r="F47" s="90"/>
      <c r="G47" s="90"/>
    </row>
    <row r="48" spans="1:7" x14ac:dyDescent="0.3">
      <c r="A48" s="91"/>
      <c r="B48" s="91"/>
      <c r="C48" s="91"/>
      <c r="D48" s="91"/>
      <c r="E48" s="44"/>
      <c r="F48" s="45"/>
      <c r="G48" s="45"/>
    </row>
    <row r="49" spans="1:7" x14ac:dyDescent="0.3">
      <c r="A49" s="92"/>
      <c r="B49" s="92"/>
      <c r="C49" s="92"/>
      <c r="D49" s="92"/>
      <c r="E49" s="73"/>
      <c r="F49" s="74"/>
      <c r="G49" s="46"/>
    </row>
    <row r="50" spans="1:7" x14ac:dyDescent="0.3">
      <c r="A50" s="92"/>
      <c r="B50" s="92"/>
      <c r="C50" s="92"/>
      <c r="D50" s="92"/>
      <c r="E50" s="73"/>
      <c r="F50" s="75"/>
      <c r="G50" s="90"/>
    </row>
    <row r="51" spans="1:7" x14ac:dyDescent="0.3">
      <c r="A51" s="91"/>
      <c r="B51" s="91"/>
      <c r="C51" s="91"/>
      <c r="D51" s="91"/>
      <c r="E51" s="44"/>
      <c r="F51" s="90"/>
      <c r="G51" s="45"/>
    </row>
    <row r="52" spans="1:7" x14ac:dyDescent="0.3">
      <c r="A52" s="91"/>
      <c r="B52" s="91"/>
      <c r="C52" s="91"/>
      <c r="D52" s="91"/>
      <c r="E52" s="44"/>
      <c r="F52" s="90"/>
      <c r="G52" s="45"/>
    </row>
    <row r="53" spans="1:7" x14ac:dyDescent="0.3">
      <c r="A53" s="91"/>
      <c r="B53" s="91"/>
      <c r="C53" s="91"/>
      <c r="D53" s="91"/>
      <c r="E53" s="44"/>
      <c r="F53" s="90"/>
      <c r="G53" s="45"/>
    </row>
    <row r="54" spans="1:7" x14ac:dyDescent="0.3">
      <c r="A54" s="91"/>
      <c r="B54" s="91"/>
      <c r="C54" s="91"/>
      <c r="D54" s="91"/>
      <c r="E54" s="44"/>
      <c r="F54" s="90"/>
      <c r="G54" s="45"/>
    </row>
    <row r="55" spans="1:7" x14ac:dyDescent="0.3">
      <c r="A55" s="91"/>
      <c r="B55" s="91"/>
      <c r="C55" s="91"/>
      <c r="D55" s="91"/>
      <c r="E55" s="44"/>
      <c r="F55" s="90"/>
      <c r="G55" s="45"/>
    </row>
    <row r="56" spans="1:7" x14ac:dyDescent="0.3">
      <c r="A56" s="91"/>
      <c r="B56" s="91"/>
      <c r="C56" s="91"/>
      <c r="D56" s="91"/>
      <c r="E56" s="49"/>
      <c r="F56" s="45"/>
      <c r="G56" s="45"/>
    </row>
    <row r="57" spans="1:7" x14ac:dyDescent="0.3">
      <c r="A57" s="91"/>
      <c r="B57" s="91"/>
      <c r="C57" s="91"/>
      <c r="D57" s="91"/>
      <c r="E57" s="44"/>
      <c r="F57" s="45"/>
      <c r="G57" s="45"/>
    </row>
    <row r="58" spans="1:7" x14ac:dyDescent="0.3">
      <c r="A58" s="92"/>
      <c r="B58" s="92"/>
      <c r="C58" s="92"/>
      <c r="D58" s="92"/>
      <c r="E58" s="73"/>
      <c r="F58" s="74"/>
      <c r="G58" s="46"/>
    </row>
    <row r="59" spans="1:7" x14ac:dyDescent="0.3">
      <c r="A59" s="92"/>
      <c r="B59" s="92"/>
      <c r="C59" s="92"/>
      <c r="D59" s="92"/>
      <c r="E59" s="73"/>
      <c r="F59" s="74"/>
      <c r="G59" s="46"/>
    </row>
  </sheetData>
  <pageMargins left="0.7" right="0.7" top="0.75" bottom="0.75" header="0.3" footer="0.3"/>
  <pageSetup paperSize="9" orientation="portrait" r:id="rId1"/>
  <ignoredErrors>
    <ignoredError sqref="H17 H19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H47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3" width="10.109375" customWidth="1"/>
    <col min="4" max="7" width="12.77734375" customWidth="1"/>
    <col min="8" max="8" width="15.109375" customWidth="1"/>
  </cols>
  <sheetData>
    <row r="1" spans="1:8" s="135" customFormat="1" ht="60.6" customHeight="1" x14ac:dyDescent="0.3">
      <c r="A1" s="148" t="s">
        <v>398</v>
      </c>
      <c r="B1" s="148" t="s">
        <v>399</v>
      </c>
    </row>
    <row r="2" spans="1:8" ht="18" x14ac:dyDescent="0.3">
      <c r="A2" s="6" t="s">
        <v>194</v>
      </c>
      <c r="B2" s="6" t="s">
        <v>195</v>
      </c>
    </row>
    <row r="3" spans="1:8" ht="57.6" x14ac:dyDescent="0.3">
      <c r="A3" s="28"/>
      <c r="B3" s="28"/>
      <c r="C3" s="8" t="s">
        <v>196</v>
      </c>
      <c r="D3" s="8" t="str">
        <f>'Peļņas vai zaudējumu pārskats'!D3</f>
        <v>01.07.2022.-30.09.2022.</v>
      </c>
      <c r="E3" s="8" t="str">
        <f>'Peļņas vai zaudējumu pārskats'!E3</f>
        <v>01.07.2021.-30.09.2021.</v>
      </c>
      <c r="F3" s="8" t="str">
        <f>'Peļņas vai zaudējumu pārskats'!F3</f>
        <v>01.01.2022.-30.09.2022.</v>
      </c>
      <c r="G3" s="8" t="str">
        <f>'Peļņas vai zaudējumu pārskats'!G3</f>
        <v>01.01.2021.-30.09.2021.</v>
      </c>
      <c r="H3" s="74"/>
    </row>
    <row r="4" spans="1:8" x14ac:dyDescent="0.3">
      <c r="A4" s="64" t="s">
        <v>197</v>
      </c>
      <c r="B4" s="72" t="s">
        <v>198</v>
      </c>
      <c r="C4" s="30"/>
      <c r="D4" s="32" t="s">
        <v>82</v>
      </c>
      <c r="E4" s="32" t="s">
        <v>82</v>
      </c>
      <c r="F4" s="32" t="s">
        <v>82</v>
      </c>
      <c r="G4" s="32" t="s">
        <v>82</v>
      </c>
      <c r="H4" s="90"/>
    </row>
    <row r="5" spans="1:8" x14ac:dyDescent="0.3">
      <c r="A5" s="95" t="s">
        <v>199</v>
      </c>
      <c r="B5" s="95" t="s">
        <v>200</v>
      </c>
      <c r="C5" s="65"/>
      <c r="D5" s="359">
        <f>'Peļņas vai zaudējumu pārskats'!D13</f>
        <v>1464743</v>
      </c>
      <c r="E5" s="359">
        <f>'Peļņas vai zaudējumu pārskats'!E13</f>
        <v>1403100</v>
      </c>
      <c r="F5" s="359">
        <f>'Peļņas vai zaudējumu pārskats'!F13</f>
        <v>9248631</v>
      </c>
      <c r="G5" s="359">
        <f>'Peļņas vai zaudējumu pārskats'!G13</f>
        <v>11798092</v>
      </c>
      <c r="H5" s="90"/>
    </row>
    <row r="6" spans="1:8" x14ac:dyDescent="0.3">
      <c r="A6" s="66" t="s">
        <v>201</v>
      </c>
      <c r="B6" s="66" t="s">
        <v>202</v>
      </c>
      <c r="C6" s="26"/>
      <c r="D6" s="346"/>
      <c r="E6" s="346"/>
      <c r="F6" s="202"/>
      <c r="G6" s="202"/>
      <c r="H6" s="45"/>
    </row>
    <row r="7" spans="1:8" x14ac:dyDescent="0.3">
      <c r="A7" s="94" t="s">
        <v>203</v>
      </c>
      <c r="B7" s="274" t="s">
        <v>204</v>
      </c>
      <c r="C7" s="189">
        <v>12</v>
      </c>
      <c r="D7" s="347">
        <v>4357324</v>
      </c>
      <c r="E7" s="347">
        <v>4273858</v>
      </c>
      <c r="F7" s="348">
        <v>12932323</v>
      </c>
      <c r="G7" s="348">
        <v>12666075</v>
      </c>
      <c r="H7" s="45"/>
    </row>
    <row r="8" spans="1:8" x14ac:dyDescent="0.3">
      <c r="A8" s="94" t="s">
        <v>205</v>
      </c>
      <c r="B8" s="274" t="s">
        <v>206</v>
      </c>
      <c r="C8" s="35"/>
      <c r="D8" s="349">
        <v>3286</v>
      </c>
      <c r="E8" s="349">
        <v>23768</v>
      </c>
      <c r="F8" s="348">
        <v>22965</v>
      </c>
      <c r="G8" s="348">
        <v>70134</v>
      </c>
      <c r="H8" s="45"/>
    </row>
    <row r="9" spans="1:8" x14ac:dyDescent="0.3">
      <c r="A9" s="94" t="s">
        <v>207</v>
      </c>
      <c r="B9" s="274" t="s">
        <v>208</v>
      </c>
      <c r="C9" s="35">
        <v>11</v>
      </c>
      <c r="D9" s="349">
        <v>183118</v>
      </c>
      <c r="E9" s="349">
        <v>162882</v>
      </c>
      <c r="F9" s="348">
        <v>516825</v>
      </c>
      <c r="G9" s="348">
        <v>507616</v>
      </c>
      <c r="H9" s="45"/>
    </row>
    <row r="10" spans="1:8" x14ac:dyDescent="0.3">
      <c r="A10" s="94" t="s">
        <v>209</v>
      </c>
      <c r="B10" s="274" t="s">
        <v>210</v>
      </c>
      <c r="C10" s="26"/>
      <c r="D10" s="347">
        <v>442</v>
      </c>
      <c r="E10" s="347">
        <v>121626</v>
      </c>
      <c r="F10" s="348">
        <v>-30934</v>
      </c>
      <c r="G10" s="348">
        <v>239407</v>
      </c>
      <c r="H10" s="45"/>
    </row>
    <row r="11" spans="1:8" x14ac:dyDescent="0.3">
      <c r="A11" s="94" t="s">
        <v>211</v>
      </c>
      <c r="B11" s="274" t="s">
        <v>212</v>
      </c>
      <c r="C11" s="35"/>
      <c r="D11" s="349">
        <v>0</v>
      </c>
      <c r="E11" s="349">
        <v>294710</v>
      </c>
      <c r="F11" s="348">
        <v>285780</v>
      </c>
      <c r="G11" s="348">
        <v>474710</v>
      </c>
      <c r="H11" s="90"/>
    </row>
    <row r="12" spans="1:8" x14ac:dyDescent="0.3">
      <c r="A12" s="282" t="s">
        <v>213</v>
      </c>
      <c r="B12" s="325" t="s">
        <v>361</v>
      </c>
      <c r="C12" s="35"/>
      <c r="D12" s="349">
        <v>-144423</v>
      </c>
      <c r="E12" s="349">
        <v>-97073</v>
      </c>
      <c r="F12" s="348">
        <v>-415907</v>
      </c>
      <c r="G12" s="348">
        <v>-265828</v>
      </c>
      <c r="H12" s="90"/>
    </row>
    <row r="13" spans="1:8" x14ac:dyDescent="0.3">
      <c r="A13" s="94" t="s">
        <v>214</v>
      </c>
      <c r="B13" s="274" t="s">
        <v>215</v>
      </c>
      <c r="C13" s="26"/>
      <c r="D13" s="347">
        <v>121480</v>
      </c>
      <c r="E13" s="347">
        <v>83245</v>
      </c>
      <c r="F13" s="348">
        <v>312399</v>
      </c>
      <c r="G13" s="348">
        <v>196634</v>
      </c>
      <c r="H13" s="45"/>
    </row>
    <row r="14" spans="1:8" x14ac:dyDescent="0.3">
      <c r="A14" s="66" t="s">
        <v>216</v>
      </c>
      <c r="B14" s="66" t="s">
        <v>217</v>
      </c>
      <c r="C14" s="26"/>
      <c r="D14" s="347"/>
      <c r="E14" s="347"/>
      <c r="F14" s="350"/>
      <c r="G14" s="350"/>
      <c r="H14" s="45"/>
    </row>
    <row r="15" spans="1:8" ht="44.4" customHeight="1" x14ac:dyDescent="0.3">
      <c r="A15" s="274" t="s">
        <v>387</v>
      </c>
      <c r="B15" s="274" t="s">
        <v>384</v>
      </c>
      <c r="C15" s="26"/>
      <c r="D15" s="347">
        <v>-3494735</v>
      </c>
      <c r="E15" s="347">
        <v>1391892</v>
      </c>
      <c r="F15" s="348">
        <v>3427358</v>
      </c>
      <c r="G15" s="348">
        <v>1031288</v>
      </c>
      <c r="H15" s="45"/>
    </row>
    <row r="16" spans="1:8" x14ac:dyDescent="0.3">
      <c r="A16" s="274" t="s">
        <v>388</v>
      </c>
      <c r="B16" s="274" t="s">
        <v>383</v>
      </c>
      <c r="C16" s="26"/>
      <c r="D16" s="347">
        <v>-205598</v>
      </c>
      <c r="E16" s="347">
        <v>318</v>
      </c>
      <c r="F16" s="348">
        <v>-206880</v>
      </c>
      <c r="G16" s="348">
        <v>-24648</v>
      </c>
      <c r="H16" s="45"/>
    </row>
    <row r="17" spans="1:8" x14ac:dyDescent="0.3">
      <c r="A17" s="274" t="s">
        <v>463</v>
      </c>
      <c r="B17" s="274" t="s">
        <v>385</v>
      </c>
      <c r="C17" s="26"/>
      <c r="D17" s="347">
        <v>-158749</v>
      </c>
      <c r="E17" s="347">
        <v>-94731</v>
      </c>
      <c r="F17" s="348">
        <v>-252623</v>
      </c>
      <c r="G17" s="348">
        <v>-16313</v>
      </c>
      <c r="H17" s="45"/>
    </row>
    <row r="18" spans="1:8" ht="55.2" customHeight="1" x14ac:dyDescent="0.3">
      <c r="A18" s="275" t="s">
        <v>464</v>
      </c>
      <c r="B18" s="275" t="s">
        <v>386</v>
      </c>
      <c r="C18" s="30"/>
      <c r="D18" s="351">
        <v>998433</v>
      </c>
      <c r="E18" s="351">
        <v>-1934439</v>
      </c>
      <c r="F18" s="352">
        <v>899601</v>
      </c>
      <c r="G18" s="352">
        <v>-3788836</v>
      </c>
      <c r="H18" s="45"/>
    </row>
    <row r="19" spans="1:8" x14ac:dyDescent="0.3">
      <c r="A19" s="333" t="s">
        <v>382</v>
      </c>
      <c r="B19" s="333" t="s">
        <v>76</v>
      </c>
      <c r="C19" s="334"/>
      <c r="D19" s="353">
        <v>0</v>
      </c>
      <c r="E19" s="353">
        <v>-2256640</v>
      </c>
      <c r="F19" s="354">
        <v>-2387165</v>
      </c>
      <c r="G19" s="354">
        <v>-2256640</v>
      </c>
      <c r="H19" s="45"/>
    </row>
    <row r="20" spans="1:8" x14ac:dyDescent="0.3">
      <c r="A20" s="95" t="s">
        <v>218</v>
      </c>
      <c r="B20" s="95" t="s">
        <v>219</v>
      </c>
      <c r="C20" s="65"/>
      <c r="D20" s="201">
        <f t="shared" ref="D20:E20" si="0">SUM(D7:D19)+D5</f>
        <v>3125321</v>
      </c>
      <c r="E20" s="201">
        <f t="shared" si="0"/>
        <v>3372516</v>
      </c>
      <c r="F20" s="201">
        <f>SUM(F7:F19)+F5</f>
        <v>24352373</v>
      </c>
      <c r="G20" s="201">
        <f>SUM(G7:G19)+G5</f>
        <v>20631691</v>
      </c>
    </row>
    <row r="21" spans="1:8" x14ac:dyDescent="0.3">
      <c r="A21" s="33" t="s">
        <v>220</v>
      </c>
      <c r="B21" s="33" t="s">
        <v>221</v>
      </c>
      <c r="C21" s="26"/>
      <c r="D21" s="346"/>
      <c r="E21" s="346"/>
      <c r="F21" s="203"/>
      <c r="G21" s="203"/>
    </row>
    <row r="22" spans="1:8" x14ac:dyDescent="0.3">
      <c r="A22" s="94" t="s">
        <v>222</v>
      </c>
      <c r="B22" s="94" t="s">
        <v>223</v>
      </c>
      <c r="C22" s="189"/>
      <c r="D22" s="355">
        <v>-2257845</v>
      </c>
      <c r="E22" s="355">
        <v>-8348601</v>
      </c>
      <c r="F22" s="194">
        <v>-7733845</v>
      </c>
      <c r="G22" s="194">
        <v>-18731853</v>
      </c>
      <c r="H22" s="74"/>
    </row>
    <row r="23" spans="1:8" x14ac:dyDescent="0.3">
      <c r="A23" s="94" t="s">
        <v>224</v>
      </c>
      <c r="B23" s="94" t="s">
        <v>225</v>
      </c>
      <c r="C23" s="35"/>
      <c r="D23" s="159">
        <v>-343178</v>
      </c>
      <c r="E23" s="159">
        <v>-206165</v>
      </c>
      <c r="F23" s="194">
        <v>-856129</v>
      </c>
      <c r="G23" s="194">
        <v>-500810</v>
      </c>
      <c r="H23" s="90"/>
    </row>
    <row r="24" spans="1:8" ht="28.8" x14ac:dyDescent="0.3">
      <c r="A24" s="94" t="s">
        <v>226</v>
      </c>
      <c r="B24" s="94" t="s">
        <v>227</v>
      </c>
      <c r="C24" s="26"/>
      <c r="D24" s="355">
        <v>1104</v>
      </c>
      <c r="E24" s="355">
        <v>4498</v>
      </c>
      <c r="F24" s="194">
        <v>32480</v>
      </c>
      <c r="G24" s="194">
        <v>68490</v>
      </c>
      <c r="H24" s="90"/>
    </row>
    <row r="25" spans="1:8" ht="14.4" customHeight="1" x14ac:dyDescent="0.3">
      <c r="A25" s="67" t="s">
        <v>228</v>
      </c>
      <c r="B25" s="67" t="s">
        <v>229</v>
      </c>
      <c r="C25" s="69"/>
      <c r="D25" s="170">
        <v>0</v>
      </c>
      <c r="E25" s="170">
        <v>4798289</v>
      </c>
      <c r="F25" s="204">
        <v>3983416</v>
      </c>
      <c r="G25" s="204">
        <v>7817509</v>
      </c>
      <c r="H25" s="53"/>
    </row>
    <row r="26" spans="1:8" x14ac:dyDescent="0.3">
      <c r="A26" s="95" t="s">
        <v>230</v>
      </c>
      <c r="B26" s="95" t="s">
        <v>231</v>
      </c>
      <c r="C26" s="65"/>
      <c r="D26" s="201">
        <f t="shared" ref="D26:E26" si="1">SUM(D22:D25)</f>
        <v>-2599919</v>
      </c>
      <c r="E26" s="201">
        <f t="shared" si="1"/>
        <v>-3751979</v>
      </c>
      <c r="F26" s="201">
        <f>SUM(F22:F25)</f>
        <v>-4574078</v>
      </c>
      <c r="G26" s="201">
        <f>SUM(G22:G25)</f>
        <v>-11346664</v>
      </c>
      <c r="H26" s="45"/>
    </row>
    <row r="27" spans="1:8" x14ac:dyDescent="0.3">
      <c r="A27" s="33" t="s">
        <v>232</v>
      </c>
      <c r="B27" s="33" t="s">
        <v>233</v>
      </c>
      <c r="C27" s="26"/>
      <c r="D27" s="346"/>
      <c r="E27" s="346"/>
      <c r="F27" s="203"/>
      <c r="G27" s="203"/>
      <c r="H27" s="45"/>
    </row>
    <row r="28" spans="1:8" x14ac:dyDescent="0.3">
      <c r="A28" s="12" t="s">
        <v>234</v>
      </c>
      <c r="B28" s="12" t="s">
        <v>235</v>
      </c>
      <c r="C28" s="30"/>
      <c r="D28" s="356">
        <v>-144021</v>
      </c>
      <c r="E28" s="356">
        <v>-77533</v>
      </c>
      <c r="F28" s="199">
        <v>-323563</v>
      </c>
      <c r="G28" s="199">
        <v>-179530</v>
      </c>
      <c r="H28" s="45"/>
    </row>
    <row r="29" spans="1:8" ht="13.95" customHeight="1" x14ac:dyDescent="0.3">
      <c r="A29" s="67" t="s">
        <v>236</v>
      </c>
      <c r="B29" s="67" t="s">
        <v>237</v>
      </c>
      <c r="C29" s="68"/>
      <c r="D29" s="357">
        <v>2261806</v>
      </c>
      <c r="E29" s="357">
        <v>3420511</v>
      </c>
      <c r="F29" s="204">
        <v>10561106</v>
      </c>
      <c r="G29" s="204">
        <v>67906155</v>
      </c>
      <c r="H29" s="45"/>
    </row>
    <row r="30" spans="1:8" x14ac:dyDescent="0.3">
      <c r="A30" s="67" t="s">
        <v>238</v>
      </c>
      <c r="B30" s="67" t="s">
        <v>239</v>
      </c>
      <c r="C30" s="69"/>
      <c r="D30" s="170">
        <v>-2398261</v>
      </c>
      <c r="E30" s="170">
        <v>-3205729</v>
      </c>
      <c r="F30" s="204">
        <v>-34657206</v>
      </c>
      <c r="G30" s="204">
        <v>-5563368</v>
      </c>
      <c r="H30" s="53"/>
    </row>
    <row r="31" spans="1:8" x14ac:dyDescent="0.3">
      <c r="A31" s="67" t="s">
        <v>240</v>
      </c>
      <c r="B31" s="67" t="s">
        <v>241</v>
      </c>
      <c r="C31" s="69"/>
      <c r="D31" s="170">
        <v>-21358</v>
      </c>
      <c r="E31" s="170">
        <v>-31576</v>
      </c>
      <c r="F31" s="204">
        <v>-37798</v>
      </c>
      <c r="G31" s="204">
        <v>-86738</v>
      </c>
      <c r="H31" s="45"/>
    </row>
    <row r="32" spans="1:8" x14ac:dyDescent="0.3">
      <c r="A32" s="67" t="s">
        <v>242</v>
      </c>
      <c r="B32" s="67" t="s">
        <v>243</v>
      </c>
      <c r="C32" s="68"/>
      <c r="D32" s="357">
        <v>-3656</v>
      </c>
      <c r="E32" s="357">
        <v>-75611</v>
      </c>
      <c r="F32" s="204">
        <v>-9512577</v>
      </c>
      <c r="G32" s="204">
        <v>-84469424</v>
      </c>
      <c r="H32" s="90"/>
    </row>
    <row r="33" spans="1:8" x14ac:dyDescent="0.3">
      <c r="A33" s="95" t="s">
        <v>244</v>
      </c>
      <c r="B33" s="95" t="s">
        <v>245</v>
      </c>
      <c r="C33" s="65"/>
      <c r="D33" s="201">
        <f t="shared" ref="D33:E33" si="2">SUM(D28:D32)</f>
        <v>-305490</v>
      </c>
      <c r="E33" s="201">
        <f t="shared" si="2"/>
        <v>30062</v>
      </c>
      <c r="F33" s="201">
        <f>SUM(F28:F32)</f>
        <v>-33970038</v>
      </c>
      <c r="G33" s="201">
        <f>SUM(G28:G32)</f>
        <v>-22392905</v>
      </c>
      <c r="H33" s="45"/>
    </row>
    <row r="34" spans="1:8" x14ac:dyDescent="0.3">
      <c r="A34" s="33" t="s">
        <v>246</v>
      </c>
      <c r="B34" s="33" t="s">
        <v>247</v>
      </c>
      <c r="C34" s="40"/>
      <c r="D34" s="205">
        <f>D20+D26+D33</f>
        <v>219912</v>
      </c>
      <c r="E34" s="205">
        <f>E20+E26+E33</f>
        <v>-349401</v>
      </c>
      <c r="F34" s="205">
        <f>F20+F26+F33</f>
        <v>-14191743</v>
      </c>
      <c r="G34" s="205">
        <f>G20+G26+G33</f>
        <v>-13107878</v>
      </c>
      <c r="H34" s="45"/>
    </row>
    <row r="35" spans="1:8" ht="28.8" x14ac:dyDescent="0.3">
      <c r="A35" s="29" t="s">
        <v>248</v>
      </c>
      <c r="B35" s="29" t="s">
        <v>249</v>
      </c>
      <c r="C35" s="39"/>
      <c r="D35" s="358">
        <v>264455</v>
      </c>
      <c r="E35" s="358">
        <v>2405259</v>
      </c>
      <c r="F35" s="206">
        <v>14676110</v>
      </c>
      <c r="G35" s="206">
        <v>15163736</v>
      </c>
      <c r="H35" s="90"/>
    </row>
    <row r="36" spans="1:8" ht="29.4" thickBot="1" x14ac:dyDescent="0.35">
      <c r="A36" s="70" t="s">
        <v>250</v>
      </c>
      <c r="B36" s="70" t="s">
        <v>251</v>
      </c>
      <c r="C36" s="71"/>
      <c r="D36" s="207">
        <f t="shared" ref="D36:E36" si="3">D35+D34</f>
        <v>484367</v>
      </c>
      <c r="E36" s="207">
        <f t="shared" si="3"/>
        <v>2055858</v>
      </c>
      <c r="F36" s="207">
        <f>F35+F34</f>
        <v>484367</v>
      </c>
      <c r="G36" s="207">
        <f>G35+G34</f>
        <v>2055858</v>
      </c>
      <c r="H36" s="45"/>
    </row>
    <row r="37" spans="1:8" ht="15" thickTop="1" x14ac:dyDescent="0.3">
      <c r="A37" s="92"/>
      <c r="B37" s="92"/>
      <c r="C37" s="92"/>
      <c r="D37" s="92"/>
      <c r="E37" s="92"/>
      <c r="F37" s="73"/>
      <c r="G37" s="74"/>
      <c r="H37" s="46"/>
    </row>
    <row r="38" spans="1:8" x14ac:dyDescent="0.3">
      <c r="A38" s="92"/>
      <c r="B38" s="92"/>
      <c r="C38" s="92"/>
      <c r="D38" s="92"/>
      <c r="E38" s="92"/>
      <c r="F38" s="73"/>
      <c r="G38" s="75"/>
      <c r="H38" s="90"/>
    </row>
    <row r="39" spans="1:8" x14ac:dyDescent="0.3">
      <c r="A39" s="91"/>
      <c r="B39" s="91"/>
      <c r="C39" s="91"/>
      <c r="D39" s="91"/>
      <c r="E39" s="91"/>
      <c r="F39" s="44"/>
      <c r="G39" s="90"/>
      <c r="H39" s="45"/>
    </row>
    <row r="40" spans="1:8" x14ac:dyDescent="0.3">
      <c r="A40" s="91"/>
      <c r="B40" s="91"/>
      <c r="C40" s="91"/>
      <c r="D40" s="91"/>
      <c r="E40" s="91"/>
      <c r="F40" s="44"/>
      <c r="G40" s="90"/>
      <c r="H40" s="45"/>
    </row>
    <row r="41" spans="1:8" x14ac:dyDescent="0.3">
      <c r="A41" s="91"/>
      <c r="B41" s="91"/>
      <c r="C41" s="91"/>
      <c r="D41" s="91"/>
      <c r="E41" s="91"/>
      <c r="F41" s="44"/>
      <c r="G41" s="90"/>
      <c r="H41" s="45"/>
    </row>
    <row r="42" spans="1:8" x14ac:dyDescent="0.3">
      <c r="A42" s="91"/>
      <c r="B42" s="91"/>
      <c r="C42" s="91"/>
      <c r="D42" s="91"/>
      <c r="E42" s="91"/>
      <c r="F42" s="44"/>
      <c r="G42" s="90"/>
      <c r="H42" s="45"/>
    </row>
    <row r="43" spans="1:8" x14ac:dyDescent="0.3">
      <c r="A43" s="91"/>
      <c r="B43" s="91"/>
      <c r="C43" s="91"/>
      <c r="D43" s="91"/>
      <c r="E43" s="91"/>
      <c r="F43" s="44"/>
      <c r="G43" s="90"/>
      <c r="H43" s="45"/>
    </row>
    <row r="44" spans="1:8" x14ac:dyDescent="0.3">
      <c r="A44" s="91"/>
      <c r="B44" s="91"/>
      <c r="C44" s="91"/>
      <c r="D44" s="91"/>
      <c r="E44" s="91"/>
      <c r="F44" s="49"/>
      <c r="G44" s="45"/>
      <c r="H44" s="45"/>
    </row>
    <row r="45" spans="1:8" x14ac:dyDescent="0.3">
      <c r="A45" s="91"/>
      <c r="B45" s="91"/>
      <c r="C45" s="91"/>
      <c r="D45" s="91"/>
      <c r="E45" s="91"/>
      <c r="F45" s="44"/>
      <c r="G45" s="45"/>
      <c r="H45" s="45"/>
    </row>
    <row r="46" spans="1:8" x14ac:dyDescent="0.3">
      <c r="A46" s="92"/>
      <c r="B46" s="92"/>
      <c r="C46" s="92"/>
      <c r="D46" s="92"/>
      <c r="E46" s="92"/>
      <c r="F46" s="73"/>
      <c r="G46" s="74"/>
      <c r="H46" s="46"/>
    </row>
    <row r="47" spans="1:8" x14ac:dyDescent="0.3">
      <c r="A47" s="92"/>
      <c r="B47" s="92"/>
      <c r="C47" s="92"/>
      <c r="D47" s="92"/>
      <c r="E47" s="92"/>
      <c r="F47" s="73"/>
      <c r="G47" s="74"/>
      <c r="H47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E6DA-8D93-4109-8E89-BC1FBB8F94D3}">
  <sheetPr>
    <tabColor rgb="FF92D050"/>
  </sheetPr>
  <dimension ref="A1:F52"/>
  <sheetViews>
    <sheetView zoomScale="85" zoomScaleNormal="85" workbookViewId="0"/>
  </sheetViews>
  <sheetFormatPr defaultRowHeight="14.4" x14ac:dyDescent="0.3"/>
  <cols>
    <col min="1" max="1" width="45" customWidth="1"/>
    <col min="2" max="2" width="44" customWidth="1"/>
    <col min="3" max="3" width="11.44140625" customWidth="1"/>
    <col min="4" max="4" width="15.33203125" customWidth="1"/>
    <col min="5" max="5" width="15.109375" customWidth="1"/>
  </cols>
  <sheetData>
    <row r="1" spans="1:6" s="360" customFormat="1" ht="43.2" x14ac:dyDescent="0.3">
      <c r="A1" s="390" t="s">
        <v>398</v>
      </c>
      <c r="B1" s="390" t="s">
        <v>399</v>
      </c>
    </row>
    <row r="2" spans="1:6" x14ac:dyDescent="0.3">
      <c r="A2" s="391" t="s">
        <v>426</v>
      </c>
      <c r="B2" s="391" t="s">
        <v>427</v>
      </c>
    </row>
    <row r="3" spans="1:6" ht="28.8" x14ac:dyDescent="0.3">
      <c r="A3" s="392" t="s">
        <v>447</v>
      </c>
      <c r="B3" s="392" t="s">
        <v>448</v>
      </c>
    </row>
    <row r="4" spans="1:6" x14ac:dyDescent="0.3">
      <c r="A4" s="393"/>
      <c r="B4" s="393"/>
      <c r="C4" s="394" t="s">
        <v>428</v>
      </c>
      <c r="D4" s="394" t="s">
        <v>429</v>
      </c>
      <c r="E4" s="394" t="s">
        <v>430</v>
      </c>
      <c r="F4" s="394" t="s">
        <v>431</v>
      </c>
    </row>
    <row r="5" spans="1:6" x14ac:dyDescent="0.3">
      <c r="A5" s="395"/>
      <c r="B5" s="396"/>
      <c r="C5" s="397" t="s">
        <v>82</v>
      </c>
      <c r="D5" s="397" t="s">
        <v>82</v>
      </c>
      <c r="E5" s="397" t="s">
        <v>82</v>
      </c>
      <c r="F5" s="397" t="s">
        <v>82</v>
      </c>
    </row>
    <row r="6" spans="1:6" x14ac:dyDescent="0.3">
      <c r="A6" s="396" t="s">
        <v>15</v>
      </c>
      <c r="B6" s="398" t="s">
        <v>58</v>
      </c>
      <c r="C6" s="399">
        <v>18109874</v>
      </c>
      <c r="D6" s="399">
        <v>21212508</v>
      </c>
      <c r="E6" s="399">
        <v>39322382</v>
      </c>
      <c r="F6" s="399">
        <f t="shared" ref="F6:F14" si="0">C6+D6-E6</f>
        <v>0</v>
      </c>
    </row>
    <row r="7" spans="1:6" x14ac:dyDescent="0.3">
      <c r="A7" s="396" t="s">
        <v>432</v>
      </c>
      <c r="B7" s="396" t="s">
        <v>60</v>
      </c>
      <c r="C7" s="400">
        <v>195890</v>
      </c>
      <c r="D7" s="400">
        <v>392810</v>
      </c>
      <c r="E7" s="399">
        <v>588700</v>
      </c>
      <c r="F7" s="399">
        <f t="shared" si="0"/>
        <v>0</v>
      </c>
    </row>
    <row r="8" spans="1:6" x14ac:dyDescent="0.3">
      <c r="A8" s="396" t="s">
        <v>433</v>
      </c>
      <c r="B8" s="398" t="s">
        <v>62</v>
      </c>
      <c r="C8" s="400">
        <v>-2602316</v>
      </c>
      <c r="D8" s="400">
        <v>-2396946</v>
      </c>
      <c r="E8" s="399">
        <v>-4999262</v>
      </c>
      <c r="F8" s="399">
        <f t="shared" si="0"/>
        <v>0</v>
      </c>
    </row>
    <row r="9" spans="1:6" x14ac:dyDescent="0.3">
      <c r="A9" s="396" t="s">
        <v>434</v>
      </c>
      <c r="B9" s="398" t="s">
        <v>64</v>
      </c>
      <c r="C9" s="400">
        <v>-6002751</v>
      </c>
      <c r="D9" s="400">
        <v>-4163142</v>
      </c>
      <c r="E9" s="399">
        <v>-10165893</v>
      </c>
      <c r="F9" s="399">
        <f t="shared" si="0"/>
        <v>0</v>
      </c>
    </row>
    <row r="10" spans="1:6" x14ac:dyDescent="0.3">
      <c r="A10" s="396" t="s">
        <v>435</v>
      </c>
      <c r="B10" s="398" t="s">
        <v>66</v>
      </c>
      <c r="C10" s="400">
        <v>-1164592</v>
      </c>
      <c r="D10" s="400">
        <v>-548720</v>
      </c>
      <c r="E10" s="399">
        <v>-1713312</v>
      </c>
      <c r="F10" s="399">
        <f t="shared" si="0"/>
        <v>0</v>
      </c>
    </row>
    <row r="11" spans="1:6" ht="28.8" x14ac:dyDescent="0.3">
      <c r="A11" s="396" t="s">
        <v>436</v>
      </c>
      <c r="B11" s="398" t="s">
        <v>68</v>
      </c>
      <c r="C11" s="400">
        <v>-7693761</v>
      </c>
      <c r="D11" s="400">
        <v>-5778352</v>
      </c>
      <c r="E11" s="399">
        <v>-13472113</v>
      </c>
      <c r="F11" s="399">
        <f t="shared" si="0"/>
        <v>0</v>
      </c>
    </row>
    <row r="12" spans="1:6" x14ac:dyDescent="0.3">
      <c r="A12" s="396" t="s">
        <v>437</v>
      </c>
      <c r="B12" s="398" t="s">
        <v>72</v>
      </c>
      <c r="C12" s="400">
        <v>-196474</v>
      </c>
      <c r="D12" s="400">
        <v>-115397</v>
      </c>
      <c r="E12" s="399">
        <v>-311871</v>
      </c>
      <c r="F12" s="399">
        <f t="shared" si="0"/>
        <v>0</v>
      </c>
    </row>
    <row r="13" spans="1:6" x14ac:dyDescent="0.3">
      <c r="A13" s="396" t="s">
        <v>438</v>
      </c>
      <c r="B13" s="398" t="s">
        <v>76</v>
      </c>
      <c r="C13" s="399">
        <v>-1500333</v>
      </c>
      <c r="D13" s="399">
        <v>-886832</v>
      </c>
      <c r="E13" s="399">
        <v>-2387165</v>
      </c>
      <c r="F13" s="399">
        <f t="shared" si="0"/>
        <v>0</v>
      </c>
    </row>
    <row r="14" spans="1:6" ht="15" thickBot="1" x14ac:dyDescent="0.35">
      <c r="A14" s="401" t="s">
        <v>84</v>
      </c>
      <c r="B14" s="402" t="s">
        <v>439</v>
      </c>
      <c r="C14" s="403">
        <v>-854463</v>
      </c>
      <c r="D14" s="403">
        <v>7715929</v>
      </c>
      <c r="E14" s="403">
        <v>6861466</v>
      </c>
      <c r="F14" s="403">
        <f t="shared" si="0"/>
        <v>0</v>
      </c>
    </row>
    <row r="15" spans="1:6" ht="15" thickTop="1" x14ac:dyDescent="0.3"/>
    <row r="16" spans="1:6" ht="28.8" x14ac:dyDescent="0.3">
      <c r="A16" s="392" t="s">
        <v>449</v>
      </c>
      <c r="B16" s="392" t="s">
        <v>450</v>
      </c>
      <c r="C16" s="404"/>
      <c r="D16" s="404"/>
      <c r="E16" s="404"/>
      <c r="F16" s="404"/>
    </row>
    <row r="17" spans="1:6" x14ac:dyDescent="0.3">
      <c r="A17" s="393"/>
      <c r="B17" s="393"/>
      <c r="C17" s="394" t="s">
        <v>428</v>
      </c>
      <c r="D17" s="394" t="s">
        <v>429</v>
      </c>
      <c r="E17" s="394" t="s">
        <v>430</v>
      </c>
      <c r="F17" s="394" t="s">
        <v>431</v>
      </c>
    </row>
    <row r="18" spans="1:6" x14ac:dyDescent="0.3">
      <c r="A18" s="395"/>
      <c r="B18" s="396"/>
      <c r="C18" s="397" t="s">
        <v>82</v>
      </c>
      <c r="D18" s="397" t="s">
        <v>82</v>
      </c>
      <c r="E18" s="397" t="s">
        <v>82</v>
      </c>
      <c r="F18" s="397" t="s">
        <v>82</v>
      </c>
    </row>
    <row r="19" spans="1:6" x14ac:dyDescent="0.3">
      <c r="A19" s="396" t="s">
        <v>15</v>
      </c>
      <c r="B19" s="398" t="s">
        <v>58</v>
      </c>
      <c r="C19" s="399">
        <v>23825215</v>
      </c>
      <c r="D19" s="399">
        <v>17487997</v>
      </c>
      <c r="E19" s="399">
        <v>41313212</v>
      </c>
      <c r="F19" s="399">
        <f t="shared" ref="F19:F27" si="1">C19+D19-E19</f>
        <v>0</v>
      </c>
    </row>
    <row r="20" spans="1:6" x14ac:dyDescent="0.3">
      <c r="A20" s="396" t="s">
        <v>432</v>
      </c>
      <c r="B20" s="396" t="s">
        <v>60</v>
      </c>
      <c r="C20" s="400">
        <v>116352</v>
      </c>
      <c r="D20" s="400">
        <v>209335</v>
      </c>
      <c r="E20" s="399">
        <v>325687</v>
      </c>
      <c r="F20" s="399">
        <f t="shared" si="1"/>
        <v>0</v>
      </c>
    </row>
    <row r="21" spans="1:6" x14ac:dyDescent="0.3">
      <c r="A21" s="396" t="s">
        <v>433</v>
      </c>
      <c r="B21" s="398" t="s">
        <v>62</v>
      </c>
      <c r="C21" s="400">
        <v>-2521445</v>
      </c>
      <c r="D21" s="400">
        <v>-2382978</v>
      </c>
      <c r="E21" s="399">
        <v>-4904423</v>
      </c>
      <c r="F21" s="399">
        <f t="shared" si="1"/>
        <v>0</v>
      </c>
    </row>
    <row r="22" spans="1:6" x14ac:dyDescent="0.3">
      <c r="A22" s="396" t="s">
        <v>434</v>
      </c>
      <c r="B22" s="398" t="s">
        <v>64</v>
      </c>
      <c r="C22" s="400">
        <v>-5305588</v>
      </c>
      <c r="D22" s="400">
        <v>-3655064</v>
      </c>
      <c r="E22" s="399">
        <v>-8960652</v>
      </c>
      <c r="F22" s="399">
        <f t="shared" si="1"/>
        <v>0</v>
      </c>
    </row>
    <row r="23" spans="1:6" x14ac:dyDescent="0.3">
      <c r="A23" s="396" t="s">
        <v>435</v>
      </c>
      <c r="B23" s="398" t="s">
        <v>66</v>
      </c>
      <c r="C23" s="400">
        <v>-1634863</v>
      </c>
      <c r="D23" s="400">
        <v>-899674</v>
      </c>
      <c r="E23" s="399">
        <v>-2534537</v>
      </c>
      <c r="F23" s="399">
        <f t="shared" si="1"/>
        <v>0</v>
      </c>
    </row>
    <row r="24" spans="1:6" ht="28.8" x14ac:dyDescent="0.3">
      <c r="A24" s="396" t="s">
        <v>436</v>
      </c>
      <c r="B24" s="398" t="s">
        <v>68</v>
      </c>
      <c r="C24" s="400">
        <v>-7679837</v>
      </c>
      <c r="D24" s="400">
        <v>-5563987</v>
      </c>
      <c r="E24" s="399">
        <v>-13243824</v>
      </c>
      <c r="F24" s="399">
        <f t="shared" si="1"/>
        <v>0</v>
      </c>
    </row>
    <row r="25" spans="1:6" x14ac:dyDescent="0.3">
      <c r="A25" s="396" t="s">
        <v>437</v>
      </c>
      <c r="B25" s="398" t="s">
        <v>72</v>
      </c>
      <c r="C25" s="400">
        <v>-123729</v>
      </c>
      <c r="D25" s="400">
        <v>-73642</v>
      </c>
      <c r="E25" s="399">
        <v>-197371</v>
      </c>
      <c r="F25" s="399">
        <f t="shared" si="1"/>
        <v>0</v>
      </c>
    </row>
    <row r="26" spans="1:6" x14ac:dyDescent="0.3">
      <c r="A26" s="396" t="s">
        <v>438</v>
      </c>
      <c r="B26" s="398" t="s">
        <v>76</v>
      </c>
      <c r="C26" s="399">
        <v>-1418298</v>
      </c>
      <c r="D26" s="399">
        <v>-838342</v>
      </c>
      <c r="E26" s="399">
        <v>-2256640</v>
      </c>
      <c r="F26" s="399">
        <f t="shared" si="1"/>
        <v>0</v>
      </c>
    </row>
    <row r="27" spans="1:6" ht="15" thickBot="1" x14ac:dyDescent="0.35">
      <c r="A27" s="401" t="s">
        <v>84</v>
      </c>
      <c r="B27" s="402" t="s">
        <v>439</v>
      </c>
      <c r="C27" s="403">
        <v>5257807</v>
      </c>
      <c r="D27" s="403">
        <v>4283645</v>
      </c>
      <c r="E27" s="403">
        <v>9541452</v>
      </c>
      <c r="F27" s="403">
        <f t="shared" si="1"/>
        <v>0</v>
      </c>
    </row>
    <row r="28" spans="1:6" ht="15" thickTop="1" x14ac:dyDescent="0.3"/>
    <row r="29" spans="1:6" ht="28.8" x14ac:dyDescent="0.3">
      <c r="A29" s="392" t="s">
        <v>456</v>
      </c>
      <c r="B29" s="392" t="s">
        <v>451</v>
      </c>
      <c r="C29" s="405"/>
      <c r="D29" s="405"/>
      <c r="E29" s="405"/>
      <c r="F29" s="405"/>
    </row>
    <row r="30" spans="1:6" x14ac:dyDescent="0.3">
      <c r="A30" s="393"/>
      <c r="B30" s="393"/>
      <c r="C30" s="394" t="s">
        <v>428</v>
      </c>
      <c r="D30" s="394" t="s">
        <v>429</v>
      </c>
      <c r="E30" s="394" t="s">
        <v>430</v>
      </c>
      <c r="F30" s="394" t="s">
        <v>431</v>
      </c>
    </row>
    <row r="31" spans="1:6" x14ac:dyDescent="0.3">
      <c r="A31" s="395"/>
      <c r="B31" s="396"/>
      <c r="C31" s="397" t="s">
        <v>82</v>
      </c>
      <c r="D31" s="397" t="s">
        <v>82</v>
      </c>
      <c r="E31" s="397" t="s">
        <v>82</v>
      </c>
      <c r="F31" s="397" t="s">
        <v>82</v>
      </c>
    </row>
    <row r="32" spans="1:6" x14ac:dyDescent="0.3">
      <c r="A32" s="398" t="s">
        <v>440</v>
      </c>
      <c r="B32" s="398" t="s">
        <v>22</v>
      </c>
      <c r="C32" s="399">
        <v>230517111</v>
      </c>
      <c r="D32" s="399">
        <v>219292666</v>
      </c>
      <c r="E32" s="399">
        <v>449809777</v>
      </c>
      <c r="F32" s="399">
        <f>C32+D32-E32</f>
        <v>0</v>
      </c>
    </row>
    <row r="33" spans="1:6" ht="29.4" thickBot="1" x14ac:dyDescent="0.35">
      <c r="A33" s="406" t="s">
        <v>441</v>
      </c>
      <c r="B33" s="406" t="s">
        <v>442</v>
      </c>
      <c r="C33" s="407">
        <v>3532307</v>
      </c>
      <c r="D33" s="407">
        <v>9015391</v>
      </c>
      <c r="E33" s="408">
        <v>12547698</v>
      </c>
      <c r="F33" s="408">
        <f>C33+D33-E33</f>
        <v>0</v>
      </c>
    </row>
    <row r="34" spans="1:6" ht="15" thickTop="1" x14ac:dyDescent="0.3"/>
    <row r="35" spans="1:6" ht="28.8" x14ac:dyDescent="0.3">
      <c r="A35" s="392" t="s">
        <v>457</v>
      </c>
      <c r="B35" s="392" t="s">
        <v>452</v>
      </c>
      <c r="C35" s="405"/>
      <c r="D35" s="405"/>
      <c r="E35" s="405"/>
      <c r="F35" s="405"/>
    </row>
    <row r="36" spans="1:6" x14ac:dyDescent="0.3">
      <c r="A36" s="393"/>
      <c r="B36" s="393"/>
      <c r="C36" s="394" t="s">
        <v>428</v>
      </c>
      <c r="D36" s="394" t="s">
        <v>429</v>
      </c>
      <c r="E36" s="394" t="s">
        <v>430</v>
      </c>
      <c r="F36" s="394" t="s">
        <v>431</v>
      </c>
    </row>
    <row r="37" spans="1:6" x14ac:dyDescent="0.3">
      <c r="A37" s="395"/>
      <c r="B37" s="396"/>
      <c r="C37" s="397" t="s">
        <v>82</v>
      </c>
      <c r="D37" s="397" t="s">
        <v>82</v>
      </c>
      <c r="E37" s="397" t="s">
        <v>82</v>
      </c>
      <c r="F37" s="397" t="s">
        <v>82</v>
      </c>
    </row>
    <row r="38" spans="1:6" x14ac:dyDescent="0.3">
      <c r="A38" s="398" t="s">
        <v>440</v>
      </c>
      <c r="B38" s="398" t="s">
        <v>22</v>
      </c>
      <c r="C38" s="399">
        <v>233108776</v>
      </c>
      <c r="D38" s="399">
        <v>211530012</v>
      </c>
      <c r="E38" s="399">
        <v>444638788</v>
      </c>
      <c r="F38" s="399">
        <f>C38+D38-E38</f>
        <v>0</v>
      </c>
    </row>
    <row r="39" spans="1:6" ht="29.4" thickBot="1" x14ac:dyDescent="0.35">
      <c r="A39" s="406" t="s">
        <v>441</v>
      </c>
      <c r="B39" s="406" t="s">
        <v>442</v>
      </c>
      <c r="C39" s="407">
        <v>8115576</v>
      </c>
      <c r="D39" s="407">
        <v>10877135</v>
      </c>
      <c r="E39" s="408">
        <v>18992711</v>
      </c>
      <c r="F39" s="408">
        <f>C39+D39-E39</f>
        <v>0</v>
      </c>
    </row>
    <row r="40" spans="1:6" ht="15" thickTop="1" x14ac:dyDescent="0.3"/>
    <row r="42" spans="1:6" x14ac:dyDescent="0.3">
      <c r="A42" s="409" t="s">
        <v>443</v>
      </c>
      <c r="B42" s="410" t="s">
        <v>444</v>
      </c>
      <c r="C42" s="411"/>
      <c r="D42" s="411"/>
      <c r="E42" s="411"/>
      <c r="F42" s="411"/>
    </row>
    <row r="43" spans="1:6" ht="57.6" x14ac:dyDescent="0.3">
      <c r="A43" s="392" t="s">
        <v>453</v>
      </c>
      <c r="B43" s="392" t="s">
        <v>454</v>
      </c>
      <c r="C43" s="411"/>
      <c r="D43" s="411"/>
      <c r="E43" s="411"/>
      <c r="F43" s="411"/>
    </row>
    <row r="44" spans="1:6" x14ac:dyDescent="0.3">
      <c r="A44" s="412"/>
      <c r="B44" s="412"/>
      <c r="C44" s="394" t="s">
        <v>428</v>
      </c>
      <c r="D44" s="394" t="s">
        <v>429</v>
      </c>
      <c r="E44" s="394" t="s">
        <v>430</v>
      </c>
      <c r="F44" s="394" t="s">
        <v>431</v>
      </c>
    </row>
    <row r="45" spans="1:6" x14ac:dyDescent="0.3">
      <c r="A45" s="395"/>
      <c r="B45" s="396"/>
      <c r="C45" s="397" t="s">
        <v>82</v>
      </c>
      <c r="D45" s="397" t="s">
        <v>82</v>
      </c>
      <c r="E45" s="397" t="s">
        <v>82</v>
      </c>
      <c r="F45" s="397" t="s">
        <v>82</v>
      </c>
    </row>
    <row r="46" spans="1:6" ht="15" thickBot="1" x14ac:dyDescent="0.35">
      <c r="A46" s="406" t="s">
        <v>445</v>
      </c>
      <c r="B46" s="406" t="s">
        <v>446</v>
      </c>
      <c r="C46" s="407">
        <v>18797940.59</v>
      </c>
      <c r="D46" s="414">
        <v>13580400</v>
      </c>
      <c r="E46" s="414">
        <f>C46+D46</f>
        <v>32378340.59</v>
      </c>
      <c r="F46" s="408">
        <f>C46+D46-E46</f>
        <v>0</v>
      </c>
    </row>
    <row r="47" spans="1:6" ht="15" thickTop="1" x14ac:dyDescent="0.3">
      <c r="A47" s="405"/>
      <c r="B47" s="405"/>
      <c r="C47" s="413"/>
      <c r="D47" s="413"/>
      <c r="E47" s="413"/>
      <c r="F47" s="405"/>
    </row>
    <row r="48" spans="1:6" ht="57.6" x14ac:dyDescent="0.3">
      <c r="A48" s="392" t="s">
        <v>455</v>
      </c>
      <c r="B48" s="392" t="s">
        <v>458</v>
      </c>
      <c r="C48" s="411"/>
      <c r="D48" s="411"/>
      <c r="E48" s="411"/>
      <c r="F48" s="411"/>
    </row>
    <row r="49" spans="1:6" x14ac:dyDescent="0.3">
      <c r="A49" s="412"/>
      <c r="B49" s="412"/>
      <c r="C49" s="394" t="s">
        <v>428</v>
      </c>
      <c r="D49" s="394" t="s">
        <v>429</v>
      </c>
      <c r="E49" s="394" t="s">
        <v>430</v>
      </c>
      <c r="F49" s="394" t="s">
        <v>431</v>
      </c>
    </row>
    <row r="50" spans="1:6" x14ac:dyDescent="0.3">
      <c r="A50" s="395"/>
      <c r="B50" s="396"/>
      <c r="C50" s="397" t="s">
        <v>82</v>
      </c>
      <c r="D50" s="397" t="s">
        <v>82</v>
      </c>
      <c r="E50" s="397" t="s">
        <v>82</v>
      </c>
      <c r="F50" s="397" t="s">
        <v>82</v>
      </c>
    </row>
    <row r="51" spans="1:6" ht="15" thickBot="1" x14ac:dyDescent="0.35">
      <c r="A51" s="406" t="s">
        <v>445</v>
      </c>
      <c r="B51" s="406" t="s">
        <v>446</v>
      </c>
      <c r="C51" s="407">
        <v>19601250.630000003</v>
      </c>
      <c r="D51" s="414">
        <v>9596040</v>
      </c>
      <c r="E51" s="414">
        <f>C51+D51</f>
        <v>29197290.630000003</v>
      </c>
      <c r="F51" s="408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G58"/>
  <sheetViews>
    <sheetView showGridLines="0" zoomScale="85" zoomScaleNormal="85" workbookViewId="0"/>
  </sheetViews>
  <sheetFormatPr defaultColWidth="8.88671875" defaultRowHeight="14.4" x14ac:dyDescent="0.3"/>
  <cols>
    <col min="1" max="2" width="43" style="100" customWidth="1"/>
    <col min="3" max="6" width="15.5546875" style="100" customWidth="1"/>
    <col min="7" max="7" width="15.109375" style="100" customWidth="1"/>
    <col min="8" max="16384" width="8.88671875" style="100"/>
  </cols>
  <sheetData>
    <row r="1" spans="1:7" s="135" customFormat="1" ht="60.6" customHeight="1" x14ac:dyDescent="0.3">
      <c r="A1" s="148" t="s">
        <v>398</v>
      </c>
      <c r="B1" s="148" t="s">
        <v>399</v>
      </c>
    </row>
    <row r="2" spans="1:7" x14ac:dyDescent="0.3">
      <c r="A2" s="78" t="s">
        <v>362</v>
      </c>
      <c r="B2" s="78" t="s">
        <v>58</v>
      </c>
    </row>
    <row r="3" spans="1:7" ht="28.8" x14ac:dyDescent="0.3">
      <c r="A3" s="27"/>
      <c r="B3" s="27"/>
      <c r="C3" s="119" t="str">
        <f>'Peļņas vai zaudējumu pārskats'!D3</f>
        <v>01.07.2022.-30.09.2022.</v>
      </c>
      <c r="D3" s="119" t="str">
        <f>'Peļņas vai zaudējumu pārskats'!E3</f>
        <v>01.07.2021.-30.09.2021.</v>
      </c>
      <c r="E3" s="119" t="str">
        <f>'Peļņas vai zaudējumu pārskats'!F3</f>
        <v>01.01.2022.-30.09.2022.</v>
      </c>
      <c r="F3" s="119" t="str">
        <f>'Peļņas vai zaudējumu pārskats'!G3</f>
        <v>01.01.2021.-30.09.2021.</v>
      </c>
      <c r="G3" s="74"/>
    </row>
    <row r="4" spans="1:7" x14ac:dyDescent="0.3">
      <c r="A4" s="10"/>
      <c r="B4" s="2"/>
      <c r="C4" s="151" t="s">
        <v>82</v>
      </c>
      <c r="D4" s="302" t="s">
        <v>82</v>
      </c>
      <c r="E4" s="302" t="s">
        <v>82</v>
      </c>
      <c r="F4" s="151" t="s">
        <v>82</v>
      </c>
      <c r="G4" s="90"/>
    </row>
    <row r="5" spans="1:7" x14ac:dyDescent="0.3">
      <c r="A5" s="94" t="s">
        <v>252</v>
      </c>
      <c r="B5" s="20" t="s">
        <v>253</v>
      </c>
      <c r="C5" s="154">
        <v>3863229</v>
      </c>
      <c r="D5" s="154">
        <v>5021205</v>
      </c>
      <c r="E5" s="154">
        <v>17728277</v>
      </c>
      <c r="F5" s="154">
        <v>23470910</v>
      </c>
      <c r="G5" s="90"/>
    </row>
    <row r="6" spans="1:7" x14ac:dyDescent="0.3">
      <c r="A6" s="94" t="s">
        <v>254</v>
      </c>
      <c r="B6" s="94" t="s">
        <v>255</v>
      </c>
      <c r="C6" s="1">
        <v>7658941</v>
      </c>
      <c r="D6" s="1">
        <v>6490263</v>
      </c>
      <c r="E6" s="1">
        <v>21212508</v>
      </c>
      <c r="F6" s="1">
        <v>17487998</v>
      </c>
      <c r="G6" s="45"/>
    </row>
    <row r="7" spans="1:7" x14ac:dyDescent="0.3">
      <c r="A7" s="318" t="s">
        <v>256</v>
      </c>
      <c r="B7" s="326" t="s">
        <v>257</v>
      </c>
      <c r="C7" s="319">
        <v>123335</v>
      </c>
      <c r="D7" s="319">
        <v>115396</v>
      </c>
      <c r="E7" s="319">
        <v>381597</v>
      </c>
      <c r="F7" s="319">
        <v>354304</v>
      </c>
      <c r="G7" s="45"/>
    </row>
    <row r="8" spans="1:7" ht="15" thickBot="1" x14ac:dyDescent="0.35">
      <c r="A8" s="77"/>
      <c r="B8" s="13"/>
      <c r="C8" s="79">
        <f>C5+C6+C7</f>
        <v>11645505</v>
      </c>
      <c r="D8" s="79">
        <f>D5+D6+D7</f>
        <v>11626864</v>
      </c>
      <c r="E8" s="79">
        <f>E5+E6+E7</f>
        <v>39322382</v>
      </c>
      <c r="F8" s="79">
        <f>F5+F6+F7</f>
        <v>41313212</v>
      </c>
      <c r="G8" s="45"/>
    </row>
    <row r="9" spans="1:7" ht="15" thickTop="1" x14ac:dyDescent="0.3">
      <c r="A9" s="91"/>
      <c r="B9" s="91"/>
      <c r="C9" s="44"/>
      <c r="D9" s="44"/>
      <c r="E9" s="44"/>
      <c r="F9" s="90"/>
      <c r="G9" s="45"/>
    </row>
    <row r="10" spans="1:7" ht="29.4" customHeight="1" x14ac:dyDescent="0.3">
      <c r="A10" s="27" t="s">
        <v>373</v>
      </c>
      <c r="B10" s="27"/>
      <c r="C10" s="119" t="str">
        <f>C3</f>
        <v>01.07.2022.-30.09.2022.</v>
      </c>
      <c r="D10" s="119" t="str">
        <f>D3</f>
        <v>01.07.2021.-30.09.2021.</v>
      </c>
      <c r="E10" s="119" t="str">
        <f>E3</f>
        <v>01.01.2022.-30.09.2022.</v>
      </c>
      <c r="F10" s="119" t="str">
        <f>F3</f>
        <v>01.01.2021.-30.09.2021.</v>
      </c>
      <c r="G10" s="74"/>
    </row>
    <row r="11" spans="1:7" x14ac:dyDescent="0.3">
      <c r="A11" s="10"/>
      <c r="B11" s="2"/>
      <c r="C11" s="302" t="s">
        <v>82</v>
      </c>
      <c r="D11" s="302" t="s">
        <v>82</v>
      </c>
      <c r="E11" s="302" t="s">
        <v>82</v>
      </c>
      <c r="F11" s="302" t="s">
        <v>82</v>
      </c>
      <c r="G11" s="90"/>
    </row>
    <row r="12" spans="1:7" x14ac:dyDescent="0.3">
      <c r="A12" s="94" t="s">
        <v>374</v>
      </c>
      <c r="B12" s="20" t="s">
        <v>376</v>
      </c>
      <c r="C12" s="154">
        <v>10115686</v>
      </c>
      <c r="D12" s="154">
        <v>3045334</v>
      </c>
      <c r="E12" s="154">
        <v>26661063</v>
      </c>
      <c r="F12" s="154">
        <v>10057359</v>
      </c>
      <c r="G12" s="90"/>
    </row>
    <row r="13" spans="1:7" x14ac:dyDescent="0.3">
      <c r="A13" s="94" t="s">
        <v>375</v>
      </c>
      <c r="B13" s="20" t="s">
        <v>377</v>
      </c>
      <c r="C13" s="160">
        <v>-9992351</v>
      </c>
      <c r="D13" s="160">
        <v>-2929939</v>
      </c>
      <c r="E13" s="160">
        <v>-26279466</v>
      </c>
      <c r="F13" s="160">
        <v>-9703055</v>
      </c>
      <c r="G13" s="45"/>
    </row>
    <row r="14" spans="1:7" ht="15" thickBot="1" x14ac:dyDescent="0.35">
      <c r="A14" s="77"/>
      <c r="B14" s="13"/>
      <c r="C14" s="79">
        <f>SUM(C12:C13)</f>
        <v>123335</v>
      </c>
      <c r="D14" s="79">
        <f>SUM(D12:D13)</f>
        <v>115395</v>
      </c>
      <c r="E14" s="79">
        <f>SUM(E12:E13)</f>
        <v>381597</v>
      </c>
      <c r="F14" s="79">
        <f>SUM(F12:F13)</f>
        <v>354304</v>
      </c>
      <c r="G14" s="45"/>
    </row>
    <row r="15" spans="1:7" ht="15" thickTop="1" x14ac:dyDescent="0.3">
      <c r="A15" s="91"/>
      <c r="B15" s="91"/>
      <c r="C15" s="44"/>
      <c r="D15" s="44"/>
      <c r="E15" s="44"/>
      <c r="F15" s="90"/>
      <c r="G15" s="45"/>
    </row>
    <row r="16" spans="1:7" x14ac:dyDescent="0.3">
      <c r="A16" s="80" t="s">
        <v>363</v>
      </c>
      <c r="B16" s="78" t="s">
        <v>60</v>
      </c>
      <c r="G16" s="90"/>
    </row>
    <row r="17" spans="1:7" ht="28.8" x14ac:dyDescent="0.3">
      <c r="A17" s="27"/>
      <c r="B17" s="27"/>
      <c r="C17" s="119" t="str">
        <f>C3</f>
        <v>01.07.2022.-30.09.2022.</v>
      </c>
      <c r="D17" s="119" t="str">
        <f>D3</f>
        <v>01.07.2021.-30.09.2021.</v>
      </c>
      <c r="E17" s="119" t="str">
        <f>E3</f>
        <v>01.01.2022.-30.09.2022.</v>
      </c>
      <c r="F17" s="119" t="str">
        <f>F3</f>
        <v>01.01.2021.-30.09.2021.</v>
      </c>
      <c r="G17" s="45"/>
    </row>
    <row r="18" spans="1:7" x14ac:dyDescent="0.3">
      <c r="A18" s="10"/>
      <c r="B18" s="2"/>
      <c r="C18" s="151" t="s">
        <v>82</v>
      </c>
      <c r="D18" s="302" t="s">
        <v>82</v>
      </c>
      <c r="E18" s="302" t="s">
        <v>82</v>
      </c>
      <c r="F18" s="151" t="s">
        <v>82</v>
      </c>
      <c r="G18" s="90"/>
    </row>
    <row r="19" spans="1:7" x14ac:dyDescent="0.3">
      <c r="A19" s="94" t="s">
        <v>258</v>
      </c>
      <c r="B19" s="10" t="s">
        <v>259</v>
      </c>
      <c r="C19" s="336">
        <v>144423</v>
      </c>
      <c r="D19" s="336">
        <v>97073</v>
      </c>
      <c r="E19" s="336">
        <v>415907</v>
      </c>
      <c r="F19" s="159">
        <v>265828</v>
      </c>
      <c r="G19" s="45"/>
    </row>
    <row r="20" spans="1:7" x14ac:dyDescent="0.3">
      <c r="A20" s="94" t="s">
        <v>260</v>
      </c>
      <c r="B20" s="10" t="s">
        <v>60</v>
      </c>
      <c r="C20" s="336">
        <v>76230</v>
      </c>
      <c r="D20" s="336">
        <v>22439</v>
      </c>
      <c r="E20" s="336">
        <v>172793</v>
      </c>
      <c r="F20" s="159">
        <v>59859</v>
      </c>
      <c r="G20" s="45"/>
    </row>
    <row r="21" spans="1:7" ht="15" thickBot="1" x14ac:dyDescent="0.35">
      <c r="A21" s="77"/>
      <c r="B21" s="13"/>
      <c r="C21" s="266">
        <f>SUM(C19:C20)</f>
        <v>220653</v>
      </c>
      <c r="D21" s="266">
        <f>SUM(D19:D20)</f>
        <v>119512</v>
      </c>
      <c r="E21" s="266">
        <f>SUM(E19:E20)</f>
        <v>588700</v>
      </c>
      <c r="F21" s="266">
        <f>SUM(F19:F20)</f>
        <v>325687</v>
      </c>
      <c r="G21" s="45"/>
    </row>
    <row r="22" spans="1:7" ht="15" thickTop="1" x14ac:dyDescent="0.3">
      <c r="A22" s="92"/>
      <c r="B22" s="92"/>
      <c r="C22" s="73"/>
      <c r="D22" s="73"/>
      <c r="E22" s="73"/>
      <c r="F22" s="74"/>
      <c r="G22" s="45"/>
    </row>
    <row r="23" spans="1:7" x14ac:dyDescent="0.3">
      <c r="A23" s="78" t="s">
        <v>364</v>
      </c>
      <c r="B23" s="78" t="s">
        <v>62</v>
      </c>
    </row>
    <row r="24" spans="1:7" ht="28.8" x14ac:dyDescent="0.3">
      <c r="A24" s="27"/>
      <c r="B24" s="27"/>
      <c r="C24" s="119" t="str">
        <f>C17</f>
        <v>01.07.2022.-30.09.2022.</v>
      </c>
      <c r="D24" s="119" t="str">
        <f>D17</f>
        <v>01.07.2021.-30.09.2021.</v>
      </c>
      <c r="E24" s="119" t="str">
        <f>E17</f>
        <v>01.01.2022.-30.09.2022.</v>
      </c>
      <c r="F24" s="119" t="str">
        <f>F17</f>
        <v>01.01.2021.-30.09.2021.</v>
      </c>
    </row>
    <row r="25" spans="1:7" ht="14.4" customHeight="1" x14ac:dyDescent="0.3">
      <c r="A25" s="10"/>
      <c r="B25" s="10"/>
      <c r="C25" s="151" t="s">
        <v>82</v>
      </c>
      <c r="D25" s="302" t="s">
        <v>82</v>
      </c>
      <c r="E25" s="302" t="s">
        <v>82</v>
      </c>
      <c r="F25" s="151" t="s">
        <v>83</v>
      </c>
    </row>
    <row r="26" spans="1:7" ht="28.8" x14ac:dyDescent="0.3">
      <c r="A26" s="17" t="s">
        <v>261</v>
      </c>
      <c r="B26" s="20" t="s">
        <v>262</v>
      </c>
      <c r="C26" s="267">
        <v>944886</v>
      </c>
      <c r="D26" s="267">
        <v>732391</v>
      </c>
      <c r="E26" s="267">
        <v>2872285</v>
      </c>
      <c r="F26" s="154">
        <v>2583453</v>
      </c>
    </row>
    <row r="27" spans="1:7" ht="14.4" customHeight="1" x14ac:dyDescent="0.3">
      <c r="A27" s="17" t="s">
        <v>263</v>
      </c>
      <c r="B27" s="94" t="s">
        <v>264</v>
      </c>
      <c r="C27" s="1">
        <v>417087</v>
      </c>
      <c r="D27" s="1">
        <v>439308</v>
      </c>
      <c r="E27" s="1">
        <v>928112</v>
      </c>
      <c r="F27" s="1">
        <v>816259</v>
      </c>
    </row>
    <row r="28" spans="1:7" ht="14.4" customHeight="1" x14ac:dyDescent="0.3">
      <c r="A28" s="17" t="s">
        <v>265</v>
      </c>
      <c r="B28" s="94" t="s">
        <v>266</v>
      </c>
      <c r="C28" s="1">
        <v>27131</v>
      </c>
      <c r="D28" s="1">
        <v>307184</v>
      </c>
      <c r="E28" s="1">
        <v>435668</v>
      </c>
      <c r="F28" s="1">
        <v>812486</v>
      </c>
    </row>
    <row r="29" spans="1:7" ht="14.4" customHeight="1" x14ac:dyDescent="0.3">
      <c r="A29" s="17" t="s">
        <v>267</v>
      </c>
      <c r="B29" s="94" t="s">
        <v>268</v>
      </c>
      <c r="C29" s="1">
        <v>186615</v>
      </c>
      <c r="D29" s="1">
        <v>203012</v>
      </c>
      <c r="E29" s="1">
        <v>573131</v>
      </c>
      <c r="F29" s="1">
        <v>528136</v>
      </c>
    </row>
    <row r="30" spans="1:7" ht="14.4" customHeight="1" x14ac:dyDescent="0.3">
      <c r="A30" s="17" t="s">
        <v>269</v>
      </c>
      <c r="B30" s="94" t="s">
        <v>270</v>
      </c>
      <c r="C30" s="1">
        <v>63257</v>
      </c>
      <c r="D30" s="1">
        <v>49830</v>
      </c>
      <c r="E30" s="1">
        <v>190066</v>
      </c>
      <c r="F30" s="1">
        <v>164089</v>
      </c>
    </row>
    <row r="31" spans="1:7" ht="15" thickBot="1" x14ac:dyDescent="0.35">
      <c r="A31" s="18"/>
      <c r="B31" s="18"/>
      <c r="C31" s="79">
        <f>SUM(C26:C30)</f>
        <v>1638976</v>
      </c>
      <c r="D31" s="266">
        <f>SUM(D26:D30)</f>
        <v>1731725</v>
      </c>
      <c r="E31" s="79">
        <f>SUM(E26:E30)</f>
        <v>4999262</v>
      </c>
      <c r="F31" s="79">
        <f>SUM(F26:F30)</f>
        <v>4904423</v>
      </c>
    </row>
    <row r="32" spans="1:7" ht="15" thickTop="1" x14ac:dyDescent="0.3">
      <c r="A32" s="91"/>
      <c r="B32" s="91"/>
      <c r="C32" s="44"/>
      <c r="D32" s="44"/>
      <c r="E32" s="44"/>
      <c r="F32" s="90"/>
      <c r="G32" s="45"/>
    </row>
    <row r="33" spans="1:7" x14ac:dyDescent="0.3">
      <c r="A33" s="78" t="s">
        <v>365</v>
      </c>
      <c r="B33" s="78" t="s">
        <v>64</v>
      </c>
    </row>
    <row r="34" spans="1:7" ht="28.8" x14ac:dyDescent="0.3">
      <c r="A34" s="27"/>
      <c r="B34" s="27"/>
      <c r="C34" s="119" t="str">
        <f>C24</f>
        <v>01.07.2022.-30.09.2022.</v>
      </c>
      <c r="D34" s="119" t="str">
        <f>D24</f>
        <v>01.07.2021.-30.09.2021.</v>
      </c>
      <c r="E34" s="119" t="str">
        <f>E24</f>
        <v>01.01.2022.-30.09.2022.</v>
      </c>
      <c r="F34" s="119" t="str">
        <f>F24</f>
        <v>01.01.2021.-30.09.2021.</v>
      </c>
    </row>
    <row r="35" spans="1:7" ht="14.4" customHeight="1" x14ac:dyDescent="0.3">
      <c r="A35" s="10"/>
      <c r="B35" s="10"/>
      <c r="C35" s="151" t="s">
        <v>82</v>
      </c>
      <c r="D35" s="302" t="s">
        <v>82</v>
      </c>
      <c r="E35" s="302" t="s">
        <v>82</v>
      </c>
      <c r="F35" s="151" t="s">
        <v>271</v>
      </c>
    </row>
    <row r="36" spans="1:7" ht="14.4" customHeight="1" x14ac:dyDescent="0.3">
      <c r="A36" s="17" t="s">
        <v>272</v>
      </c>
      <c r="B36" s="20" t="s">
        <v>273</v>
      </c>
      <c r="C36" s="154">
        <v>2697766</v>
      </c>
      <c r="D36" s="154">
        <v>2485469</v>
      </c>
      <c r="E36" s="154">
        <v>7875658</v>
      </c>
      <c r="F36" s="154">
        <v>6930086</v>
      </c>
    </row>
    <row r="37" spans="1:7" ht="28.95" customHeight="1" x14ac:dyDescent="0.3">
      <c r="A37" s="17" t="s">
        <v>274</v>
      </c>
      <c r="B37" s="94" t="s">
        <v>275</v>
      </c>
      <c r="C37" s="1">
        <v>634638</v>
      </c>
      <c r="D37" s="1">
        <v>573709</v>
      </c>
      <c r="E37" s="1">
        <v>1854558</v>
      </c>
      <c r="F37" s="1">
        <v>1631257</v>
      </c>
    </row>
    <row r="38" spans="1:7" x14ac:dyDescent="0.3">
      <c r="A38" s="17" t="s">
        <v>276</v>
      </c>
      <c r="B38" s="94" t="s">
        <v>277</v>
      </c>
      <c r="C38" s="1">
        <v>143345</v>
      </c>
      <c r="D38" s="1">
        <v>133324</v>
      </c>
      <c r="E38" s="1">
        <v>425796</v>
      </c>
      <c r="F38" s="1">
        <v>389180</v>
      </c>
    </row>
    <row r="39" spans="1:7" ht="14.4" customHeight="1" x14ac:dyDescent="0.3">
      <c r="A39" s="67" t="s">
        <v>278</v>
      </c>
      <c r="B39" s="12" t="s">
        <v>279</v>
      </c>
      <c r="C39" s="155">
        <v>4053</v>
      </c>
      <c r="D39" s="155">
        <v>5336</v>
      </c>
      <c r="E39" s="155">
        <v>9881</v>
      </c>
      <c r="F39" s="155">
        <v>10129</v>
      </c>
    </row>
    <row r="40" spans="1:7" ht="15" thickBot="1" x14ac:dyDescent="0.35">
      <c r="A40" s="81" t="s">
        <v>280</v>
      </c>
      <c r="B40" s="81"/>
      <c r="C40" s="265">
        <f>SUM(C36:C39)</f>
        <v>3479802</v>
      </c>
      <c r="D40" s="266">
        <f>SUM(D36:D39)</f>
        <v>3197838</v>
      </c>
      <c r="E40" s="265">
        <f>SUM(E36:E39)</f>
        <v>10165893</v>
      </c>
      <c r="F40" s="265">
        <f>SUM(F36:F39)</f>
        <v>8960652</v>
      </c>
    </row>
    <row r="41" spans="1:7" ht="15" thickTop="1" x14ac:dyDescent="0.3">
      <c r="A41" s="91"/>
      <c r="B41" s="91"/>
      <c r="C41" s="44"/>
      <c r="D41" s="44"/>
      <c r="E41" s="44"/>
      <c r="F41" s="90"/>
      <c r="G41" s="45"/>
    </row>
    <row r="42" spans="1:7" x14ac:dyDescent="0.3">
      <c r="A42" s="78" t="s">
        <v>366</v>
      </c>
      <c r="B42" s="78" t="s">
        <v>281</v>
      </c>
    </row>
    <row r="43" spans="1:7" ht="28.8" x14ac:dyDescent="0.3">
      <c r="A43" s="27"/>
      <c r="B43" s="27"/>
      <c r="C43" s="119" t="str">
        <f>C34</f>
        <v>01.07.2022.-30.09.2022.</v>
      </c>
      <c r="D43" s="119" t="str">
        <f>D34</f>
        <v>01.07.2021.-30.09.2021.</v>
      </c>
      <c r="E43" s="119" t="str">
        <f>E34</f>
        <v>01.01.2022.-30.09.2022.</v>
      </c>
      <c r="F43" s="119" t="str">
        <f>F34</f>
        <v>01.01.2021.-30.09.2021.</v>
      </c>
    </row>
    <row r="44" spans="1:7" ht="14.4" customHeight="1" x14ac:dyDescent="0.3">
      <c r="A44" s="10"/>
      <c r="B44" s="10"/>
      <c r="C44" s="151" t="s">
        <v>82</v>
      </c>
      <c r="D44" s="302" t="s">
        <v>82</v>
      </c>
      <c r="E44" s="302" t="s">
        <v>82</v>
      </c>
      <c r="F44" s="151" t="s">
        <v>83</v>
      </c>
    </row>
    <row r="45" spans="1:7" ht="14.4" customHeight="1" x14ac:dyDescent="0.3">
      <c r="A45" s="62" t="s">
        <v>282</v>
      </c>
      <c r="B45" s="20" t="s">
        <v>283</v>
      </c>
      <c r="C45" s="154">
        <v>224376</v>
      </c>
      <c r="D45" s="154">
        <v>367880</v>
      </c>
      <c r="E45" s="154">
        <v>647207</v>
      </c>
      <c r="F45" s="154">
        <v>1027575</v>
      </c>
    </row>
    <row r="46" spans="1:7" ht="14.4" customHeight="1" x14ac:dyDescent="0.3">
      <c r="A46" s="17" t="s">
        <v>284</v>
      </c>
      <c r="B46" s="12" t="s">
        <v>285</v>
      </c>
      <c r="C46" s="154">
        <v>393865</v>
      </c>
      <c r="D46" s="319">
        <v>380458</v>
      </c>
      <c r="E46" s="154">
        <v>1066105</v>
      </c>
      <c r="F46" s="155">
        <v>1267555</v>
      </c>
    </row>
    <row r="47" spans="1:7" x14ac:dyDescent="0.3">
      <c r="A47" s="67" t="s">
        <v>286</v>
      </c>
      <c r="B47" s="67" t="s">
        <v>287</v>
      </c>
      <c r="C47" s="194">
        <v>0</v>
      </c>
      <c r="D47" s="335">
        <v>121626</v>
      </c>
      <c r="E47" s="194">
        <v>0</v>
      </c>
      <c r="F47" s="158">
        <v>239407</v>
      </c>
    </row>
    <row r="48" spans="1:7" ht="15" thickBot="1" x14ac:dyDescent="0.35">
      <c r="A48" s="5"/>
      <c r="B48" s="5"/>
      <c r="C48" s="79">
        <f>SUM(C45:C47)</f>
        <v>618241</v>
      </c>
      <c r="D48" s="266">
        <f>SUM(D45:D47)</f>
        <v>869964</v>
      </c>
      <c r="E48" s="79">
        <f>SUM(E45:E47)</f>
        <v>1713312</v>
      </c>
      <c r="F48" s="79">
        <f>SUM(F45:F47)</f>
        <v>2534537</v>
      </c>
    </row>
    <row r="49" spans="1:6" ht="35.4" customHeight="1" thickTop="1" x14ac:dyDescent="0.3">
      <c r="A49" s="147" t="s">
        <v>288</v>
      </c>
      <c r="B49" s="147" t="s">
        <v>289</v>
      </c>
      <c r="C49" s="147"/>
      <c r="D49" s="147"/>
      <c r="E49" s="147"/>
      <c r="F49" s="147"/>
    </row>
    <row r="51" spans="1:6" x14ac:dyDescent="0.3">
      <c r="A51" s="80" t="s">
        <v>367</v>
      </c>
      <c r="B51" s="80" t="s">
        <v>290</v>
      </c>
    </row>
    <row r="52" spans="1:6" ht="28.8" x14ac:dyDescent="0.3">
      <c r="A52" s="28"/>
      <c r="B52" s="150"/>
      <c r="C52" s="119" t="str">
        <f>C43</f>
        <v>01.07.2022.-30.09.2022.</v>
      </c>
      <c r="D52" s="119" t="str">
        <f>D43</f>
        <v>01.07.2021.-30.09.2021.</v>
      </c>
      <c r="E52" s="119" t="str">
        <f>E43</f>
        <v>01.01.2022.-30.09.2022.</v>
      </c>
      <c r="F52" s="119" t="str">
        <f>F43</f>
        <v>01.01.2021.-30.09.2021.</v>
      </c>
    </row>
    <row r="53" spans="1:6" x14ac:dyDescent="0.3">
      <c r="A53" s="94"/>
      <c r="B53" s="151"/>
      <c r="C53" s="151" t="s">
        <v>82</v>
      </c>
      <c r="D53" s="302" t="s">
        <v>82</v>
      </c>
      <c r="E53" s="302" t="s">
        <v>82</v>
      </c>
      <c r="F53" s="151" t="s">
        <v>82</v>
      </c>
    </row>
    <row r="54" spans="1:6" x14ac:dyDescent="0.3">
      <c r="A54" s="94" t="s">
        <v>234</v>
      </c>
      <c r="B54" s="20" t="s">
        <v>235</v>
      </c>
      <c r="C54" s="154">
        <v>116239</v>
      </c>
      <c r="D54" s="154">
        <v>77533</v>
      </c>
      <c r="E54" s="154">
        <v>296984</v>
      </c>
      <c r="F54" s="154">
        <v>179530</v>
      </c>
    </row>
    <row r="55" spans="1:6" x14ac:dyDescent="0.3">
      <c r="A55" s="94" t="s">
        <v>291</v>
      </c>
      <c r="B55" s="94" t="s">
        <v>292</v>
      </c>
      <c r="C55" s="1">
        <v>5241</v>
      </c>
      <c r="D55" s="1">
        <v>5713</v>
      </c>
      <c r="E55" s="1">
        <v>15416</v>
      </c>
      <c r="F55" s="1">
        <v>17104</v>
      </c>
    </row>
    <row r="56" spans="1:6" x14ac:dyDescent="0.3">
      <c r="A56" s="12" t="s">
        <v>293</v>
      </c>
      <c r="B56" s="12" t="s">
        <v>294</v>
      </c>
      <c r="C56" s="168">
        <v>-812</v>
      </c>
      <c r="D56" s="168">
        <v>-6</v>
      </c>
      <c r="E56" s="168">
        <v>-529</v>
      </c>
      <c r="F56" s="168">
        <v>737</v>
      </c>
    </row>
    <row r="57" spans="1:6" ht="15" thickBot="1" x14ac:dyDescent="0.35">
      <c r="A57" s="36"/>
      <c r="B57" s="38"/>
      <c r="C57" s="38">
        <f>SUM(C54:C56)</f>
        <v>120668</v>
      </c>
      <c r="D57" s="266">
        <f>SUM(D54:D56)</f>
        <v>83240</v>
      </c>
      <c r="E57" s="38">
        <f>SUM(E54:E56)</f>
        <v>311871</v>
      </c>
      <c r="F57" s="38">
        <f>SUM(F54:F56)</f>
        <v>197371</v>
      </c>
    </row>
    <row r="58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J92"/>
  <sheetViews>
    <sheetView showGridLines="0" zoomScale="85" zoomScaleNormal="85" workbookViewId="0"/>
  </sheetViews>
  <sheetFormatPr defaultColWidth="8.88671875" defaultRowHeight="14.4" x14ac:dyDescent="0.3"/>
  <cols>
    <col min="1" max="2" width="43" style="100" customWidth="1"/>
    <col min="3" max="4" width="13.5546875" style="100" customWidth="1"/>
    <col min="5" max="5" width="14.6640625" style="100" bestFit="1" customWidth="1"/>
    <col min="6" max="8" width="13.5546875" style="100" customWidth="1"/>
    <col min="9" max="9" width="14.33203125" style="100" customWidth="1"/>
    <col min="10" max="10" width="13.5546875" style="100" customWidth="1"/>
    <col min="11" max="16384" width="8.88671875" style="100"/>
  </cols>
  <sheetData>
    <row r="1" spans="1:5" s="135" customFormat="1" ht="60.6" customHeight="1" x14ac:dyDescent="0.3">
      <c r="A1" s="148" t="s">
        <v>398</v>
      </c>
      <c r="B1" s="148" t="s">
        <v>399</v>
      </c>
    </row>
    <row r="2" spans="1:5" x14ac:dyDescent="0.3">
      <c r="A2" s="78" t="s">
        <v>368</v>
      </c>
      <c r="B2" s="78" t="s">
        <v>103</v>
      </c>
    </row>
    <row r="3" spans="1:5" ht="43.2" x14ac:dyDescent="0.3">
      <c r="A3" s="82"/>
      <c r="B3" s="82"/>
      <c r="C3" s="269" t="s">
        <v>295</v>
      </c>
      <c r="D3" s="269" t="s">
        <v>296</v>
      </c>
      <c r="E3" s="269" t="s">
        <v>297</v>
      </c>
    </row>
    <row r="4" spans="1:5" ht="28.8" x14ac:dyDescent="0.3">
      <c r="A4" s="82"/>
      <c r="B4" s="82"/>
      <c r="C4" s="295" t="s">
        <v>298</v>
      </c>
      <c r="D4" s="295" t="s">
        <v>299</v>
      </c>
      <c r="E4" s="295" t="s">
        <v>300</v>
      </c>
    </row>
    <row r="5" spans="1:5" x14ac:dyDescent="0.3">
      <c r="A5" s="83" t="s">
        <v>301</v>
      </c>
      <c r="B5" s="83" t="s">
        <v>302</v>
      </c>
      <c r="C5" s="84" t="s">
        <v>303</v>
      </c>
      <c r="D5" s="84" t="s">
        <v>303</v>
      </c>
      <c r="E5" s="84" t="s">
        <v>303</v>
      </c>
    </row>
    <row r="6" spans="1:5" x14ac:dyDescent="0.3">
      <c r="A6" s="289" t="s">
        <v>310</v>
      </c>
      <c r="B6" s="291">
        <v>44196</v>
      </c>
      <c r="C6" s="172">
        <v>7698984</v>
      </c>
      <c r="D6" s="172">
        <v>6370</v>
      </c>
      <c r="E6" s="172">
        <f>C6+D6</f>
        <v>7705354</v>
      </c>
    </row>
    <row r="7" spans="1:5" x14ac:dyDescent="0.3">
      <c r="A7" s="12" t="s">
        <v>304</v>
      </c>
      <c r="B7" s="12" t="s">
        <v>305</v>
      </c>
      <c r="C7" s="168">
        <v>0</v>
      </c>
      <c r="D7" s="168">
        <v>500810</v>
      </c>
      <c r="E7" s="172">
        <f t="shared" ref="E7:E9" si="0">C7+D7</f>
        <v>500810</v>
      </c>
    </row>
    <row r="8" spans="1:5" x14ac:dyDescent="0.3">
      <c r="A8" s="17" t="s">
        <v>306</v>
      </c>
      <c r="B8" s="17" t="s">
        <v>307</v>
      </c>
      <c r="C8" s="170">
        <v>116712</v>
      </c>
      <c r="D8" s="170">
        <v>-116712</v>
      </c>
      <c r="E8" s="172">
        <f t="shared" si="0"/>
        <v>0</v>
      </c>
    </row>
    <row r="9" spans="1:5" x14ac:dyDescent="0.3">
      <c r="A9" s="67" t="s">
        <v>308</v>
      </c>
      <c r="B9" s="67" t="s">
        <v>309</v>
      </c>
      <c r="C9" s="170">
        <v>-9840</v>
      </c>
      <c r="D9" s="170">
        <v>0</v>
      </c>
      <c r="E9" s="172">
        <f t="shared" si="0"/>
        <v>-9840</v>
      </c>
    </row>
    <row r="10" spans="1:5" x14ac:dyDescent="0.3">
      <c r="A10" s="329" t="s">
        <v>400</v>
      </c>
      <c r="B10" s="292">
        <v>44469</v>
      </c>
      <c r="C10" s="173">
        <f>SUM(C6:C9)</f>
        <v>7805856</v>
      </c>
      <c r="D10" s="173">
        <f t="shared" ref="D10:E10" si="1">SUM(D6:D9)</f>
        <v>390468</v>
      </c>
      <c r="E10" s="173">
        <f t="shared" si="1"/>
        <v>8196324</v>
      </c>
    </row>
    <row r="11" spans="1:5" x14ac:dyDescent="0.3">
      <c r="A11" s="12" t="s">
        <v>304</v>
      </c>
      <c r="B11" s="12" t="s">
        <v>305</v>
      </c>
      <c r="C11" s="168">
        <v>0</v>
      </c>
      <c r="D11" s="168">
        <v>343084</v>
      </c>
      <c r="E11" s="172">
        <f t="shared" ref="E11:E13" si="2">C11+D11</f>
        <v>343084</v>
      </c>
    </row>
    <row r="12" spans="1:5" x14ac:dyDescent="0.3">
      <c r="A12" s="17" t="s">
        <v>306</v>
      </c>
      <c r="B12" s="17" t="s">
        <v>307</v>
      </c>
      <c r="C12" s="170">
        <v>672498</v>
      </c>
      <c r="D12" s="170">
        <v>-672498</v>
      </c>
      <c r="E12" s="172">
        <f t="shared" si="2"/>
        <v>0</v>
      </c>
    </row>
    <row r="13" spans="1:5" x14ac:dyDescent="0.3">
      <c r="A13" s="67" t="s">
        <v>308</v>
      </c>
      <c r="B13" s="67" t="s">
        <v>309</v>
      </c>
      <c r="C13" s="170">
        <v>-289065</v>
      </c>
      <c r="D13" s="170">
        <v>0</v>
      </c>
      <c r="E13" s="172">
        <f t="shared" si="2"/>
        <v>-289065</v>
      </c>
    </row>
    <row r="14" spans="1:5" x14ac:dyDescent="0.3">
      <c r="A14" s="284" t="s">
        <v>318</v>
      </c>
      <c r="B14" s="292">
        <v>44561</v>
      </c>
      <c r="C14" s="173">
        <f>SUM(C10:C13)</f>
        <v>8189289</v>
      </c>
      <c r="D14" s="173">
        <f t="shared" ref="D14:E14" si="3">SUM(D10:D13)</f>
        <v>61054</v>
      </c>
      <c r="E14" s="173">
        <f t="shared" si="3"/>
        <v>8250343</v>
      </c>
    </row>
    <row r="15" spans="1:5" x14ac:dyDescent="0.3">
      <c r="A15" s="85" t="s">
        <v>311</v>
      </c>
      <c r="B15" s="85" t="s">
        <v>312</v>
      </c>
      <c r="C15" s="174"/>
      <c r="D15" s="174"/>
      <c r="E15" s="174"/>
    </row>
    <row r="16" spans="1:5" x14ac:dyDescent="0.3">
      <c r="A16" s="284" t="s">
        <v>310</v>
      </c>
      <c r="B16" s="291">
        <v>44196</v>
      </c>
      <c r="C16" s="173">
        <v>5832683</v>
      </c>
      <c r="D16" s="173">
        <v>0</v>
      </c>
      <c r="E16" s="173">
        <f>C16+D16</f>
        <v>5832683</v>
      </c>
    </row>
    <row r="17" spans="1:5" x14ac:dyDescent="0.3">
      <c r="A17" s="12" t="s">
        <v>313</v>
      </c>
      <c r="B17" s="12" t="s">
        <v>314</v>
      </c>
      <c r="C17" s="168">
        <v>507615</v>
      </c>
      <c r="D17" s="168">
        <v>0</v>
      </c>
      <c r="E17" s="173">
        <f t="shared" ref="E17:E18" si="4">C17+D17</f>
        <v>507615</v>
      </c>
    </row>
    <row r="18" spans="1:5" x14ac:dyDescent="0.3">
      <c r="A18" s="67" t="s">
        <v>308</v>
      </c>
      <c r="B18" s="67" t="s">
        <v>309</v>
      </c>
      <c r="C18" s="170">
        <v>-3483</v>
      </c>
      <c r="D18" s="170">
        <v>0</v>
      </c>
      <c r="E18" s="173">
        <f t="shared" si="4"/>
        <v>-3483</v>
      </c>
    </row>
    <row r="19" spans="1:5" x14ac:dyDescent="0.3">
      <c r="A19" s="329" t="s">
        <v>400</v>
      </c>
      <c r="B19" s="291">
        <v>44469</v>
      </c>
      <c r="C19" s="173">
        <f>SUM(C16:C18)</f>
        <v>6336815</v>
      </c>
      <c r="D19" s="173">
        <v>0</v>
      </c>
      <c r="E19" s="173">
        <f t="shared" ref="E19" si="5">SUM(E16:E18)</f>
        <v>6336815</v>
      </c>
    </row>
    <row r="20" spans="1:5" x14ac:dyDescent="0.3">
      <c r="A20" s="12" t="s">
        <v>313</v>
      </c>
      <c r="B20" s="12" t="s">
        <v>314</v>
      </c>
      <c r="C20" s="168">
        <v>161344</v>
      </c>
      <c r="D20" s="168">
        <v>0</v>
      </c>
      <c r="E20" s="173">
        <f t="shared" ref="E20:E21" si="6">C20+D20</f>
        <v>161344</v>
      </c>
    </row>
    <row r="21" spans="1:5" x14ac:dyDescent="0.3">
      <c r="A21" s="67" t="s">
        <v>308</v>
      </c>
      <c r="B21" s="67" t="s">
        <v>309</v>
      </c>
      <c r="C21" s="170">
        <v>-289065</v>
      </c>
      <c r="D21" s="170">
        <v>0</v>
      </c>
      <c r="E21" s="173">
        <f t="shared" si="6"/>
        <v>-289065</v>
      </c>
    </row>
    <row r="22" spans="1:5" ht="15" thickBot="1" x14ac:dyDescent="0.35">
      <c r="A22" s="283" t="s">
        <v>318</v>
      </c>
      <c r="B22" s="89">
        <v>44561</v>
      </c>
      <c r="C22" s="175">
        <f>SUM(C19:C21)</f>
        <v>6209094</v>
      </c>
      <c r="D22" s="175">
        <v>0</v>
      </c>
      <c r="E22" s="175">
        <f t="shared" ref="E22" si="7">SUM(E19:E21)</f>
        <v>6209094</v>
      </c>
    </row>
    <row r="23" spans="1:5" ht="15" thickTop="1" x14ac:dyDescent="0.3">
      <c r="A23" s="95" t="s">
        <v>316</v>
      </c>
      <c r="B23" s="95" t="s">
        <v>315</v>
      </c>
      <c r="C23" s="169">
        <f>C6-C16</f>
        <v>1866301</v>
      </c>
      <c r="D23" s="169">
        <f>D6-D16</f>
        <v>6370</v>
      </c>
      <c r="E23" s="169">
        <f t="shared" ref="E23" si="8">E6-E16</f>
        <v>1872671</v>
      </c>
    </row>
    <row r="24" spans="1:5" x14ac:dyDescent="0.3">
      <c r="A24" s="95" t="s">
        <v>402</v>
      </c>
      <c r="B24" s="95" t="s">
        <v>401</v>
      </c>
      <c r="C24" s="169">
        <f>C10-C19</f>
        <v>1469041</v>
      </c>
      <c r="D24" s="169">
        <f>D10-D19</f>
        <v>390468</v>
      </c>
      <c r="E24" s="169">
        <f>E10-E19</f>
        <v>1859509</v>
      </c>
    </row>
    <row r="25" spans="1:5" ht="15" thickBot="1" x14ac:dyDescent="0.35">
      <c r="A25" s="81" t="s">
        <v>319</v>
      </c>
      <c r="B25" s="81" t="s">
        <v>317</v>
      </c>
      <c r="C25" s="167">
        <f>C14-C22</f>
        <v>1980195</v>
      </c>
      <c r="D25" s="167">
        <f>D14-D22</f>
        <v>61054</v>
      </c>
      <c r="E25" s="167">
        <f>E14-E22</f>
        <v>2041249</v>
      </c>
    </row>
    <row r="26" spans="1:5" ht="15" thickTop="1" x14ac:dyDescent="0.3">
      <c r="A26" s="91"/>
      <c r="B26" s="91"/>
      <c r="C26" s="182"/>
      <c r="D26" s="183"/>
      <c r="E26" s="183"/>
    </row>
    <row r="27" spans="1:5" x14ac:dyDescent="0.3">
      <c r="A27" s="78" t="s">
        <v>368</v>
      </c>
      <c r="B27" s="78" t="s">
        <v>103</v>
      </c>
      <c r="C27" s="184"/>
      <c r="D27" s="184"/>
      <c r="E27" s="184"/>
    </row>
    <row r="28" spans="1:5" ht="43.2" x14ac:dyDescent="0.3">
      <c r="A28" s="82"/>
      <c r="B28" s="82"/>
      <c r="C28" s="185" t="s">
        <v>295</v>
      </c>
      <c r="D28" s="185" t="s">
        <v>296</v>
      </c>
      <c r="E28" s="185" t="s">
        <v>297</v>
      </c>
    </row>
    <row r="29" spans="1:5" ht="28.8" x14ac:dyDescent="0.3">
      <c r="A29" s="82"/>
      <c r="B29" s="82"/>
      <c r="C29" s="295" t="s">
        <v>298</v>
      </c>
      <c r="D29" s="295" t="s">
        <v>299</v>
      </c>
      <c r="E29" s="295" t="s">
        <v>300</v>
      </c>
    </row>
    <row r="30" spans="1:5" x14ac:dyDescent="0.3">
      <c r="A30" s="83" t="s">
        <v>357</v>
      </c>
      <c r="B30" s="83" t="s">
        <v>302</v>
      </c>
      <c r="C30" s="171" t="s">
        <v>303</v>
      </c>
      <c r="D30" s="171" t="s">
        <v>303</v>
      </c>
      <c r="E30" s="171" t="s">
        <v>303</v>
      </c>
    </row>
    <row r="31" spans="1:5" x14ac:dyDescent="0.3">
      <c r="A31" s="289" t="s">
        <v>318</v>
      </c>
      <c r="B31" s="291">
        <v>44561</v>
      </c>
      <c r="C31" s="172">
        <f>C14</f>
        <v>8189289</v>
      </c>
      <c r="D31" s="172">
        <f>D14</f>
        <v>61054</v>
      </c>
      <c r="E31" s="172">
        <f>C31+D31</f>
        <v>8250343</v>
      </c>
    </row>
    <row r="32" spans="1:5" x14ac:dyDescent="0.3">
      <c r="A32" s="12" t="s">
        <v>304</v>
      </c>
      <c r="B32" s="297" t="s">
        <v>305</v>
      </c>
      <c r="C32" s="168">
        <v>0</v>
      </c>
      <c r="D32" s="168">
        <v>682383</v>
      </c>
      <c r="E32" s="172">
        <f t="shared" ref="E32:E34" si="9">C32+D32</f>
        <v>682383</v>
      </c>
    </row>
    <row r="33" spans="1:10" x14ac:dyDescent="0.3">
      <c r="A33" s="17" t="s">
        <v>306</v>
      </c>
      <c r="B33" s="328" t="s">
        <v>307</v>
      </c>
      <c r="C33" s="170">
        <v>553255</v>
      </c>
      <c r="D33" s="170">
        <v>-553255</v>
      </c>
      <c r="E33" s="172">
        <f t="shared" si="9"/>
        <v>0</v>
      </c>
    </row>
    <row r="34" spans="1:10" x14ac:dyDescent="0.3">
      <c r="A34" s="67" t="s">
        <v>308</v>
      </c>
      <c r="B34" s="298" t="s">
        <v>309</v>
      </c>
      <c r="C34" s="170">
        <v>-452</v>
      </c>
      <c r="D34" s="170">
        <v>0</v>
      </c>
      <c r="E34" s="172">
        <f t="shared" si="9"/>
        <v>-452</v>
      </c>
    </row>
    <row r="35" spans="1:10" x14ac:dyDescent="0.3">
      <c r="A35" s="329" t="s">
        <v>395</v>
      </c>
      <c r="B35" s="292">
        <v>44834</v>
      </c>
      <c r="C35" s="173">
        <f>SUM(C31:C34)</f>
        <v>8742092</v>
      </c>
      <c r="D35" s="173">
        <f t="shared" ref="D35:E35" si="10">SUM(D31:D34)</f>
        <v>190182</v>
      </c>
      <c r="E35" s="173">
        <f t="shared" si="10"/>
        <v>8932274</v>
      </c>
    </row>
    <row r="36" spans="1:10" x14ac:dyDescent="0.3">
      <c r="A36" s="85" t="s">
        <v>311</v>
      </c>
      <c r="B36" s="85" t="s">
        <v>312</v>
      </c>
      <c r="C36" s="174"/>
      <c r="D36" s="174"/>
      <c r="E36" s="174"/>
    </row>
    <row r="37" spans="1:10" x14ac:dyDescent="0.3">
      <c r="A37" s="289" t="s">
        <v>318</v>
      </c>
      <c r="B37" s="296">
        <v>44561</v>
      </c>
      <c r="C37" s="173">
        <f>C22</f>
        <v>6209094</v>
      </c>
      <c r="D37" s="173">
        <f>D22</f>
        <v>0</v>
      </c>
      <c r="E37" s="173">
        <f>C37+D37</f>
        <v>6209094</v>
      </c>
    </row>
    <row r="38" spans="1:10" x14ac:dyDescent="0.3">
      <c r="A38" s="12" t="s">
        <v>313</v>
      </c>
      <c r="B38" s="297" t="s">
        <v>314</v>
      </c>
      <c r="C38" s="168">
        <v>516825</v>
      </c>
      <c r="D38" s="168">
        <v>0</v>
      </c>
      <c r="E38" s="173">
        <f t="shared" ref="E38:E39" si="11">C38+D38</f>
        <v>516825</v>
      </c>
    </row>
    <row r="39" spans="1:10" x14ac:dyDescent="0.3">
      <c r="A39" s="67" t="s">
        <v>308</v>
      </c>
      <c r="B39" s="298" t="s">
        <v>309</v>
      </c>
      <c r="C39" s="170">
        <v>-452</v>
      </c>
      <c r="D39" s="170">
        <v>0</v>
      </c>
      <c r="E39" s="173">
        <f t="shared" si="11"/>
        <v>-452</v>
      </c>
    </row>
    <row r="40" spans="1:10" ht="15" thickBot="1" x14ac:dyDescent="0.35">
      <c r="A40" s="330" t="str">
        <f>A35</f>
        <v>30.09.2022.</v>
      </c>
      <c r="B40" s="89">
        <f>B35</f>
        <v>44834</v>
      </c>
      <c r="C40" s="175">
        <f>SUM(C37:C39)</f>
        <v>6725467</v>
      </c>
      <c r="D40" s="175">
        <v>0</v>
      </c>
      <c r="E40" s="175">
        <f t="shared" ref="E40" si="12">SUM(E37:E39)</f>
        <v>6725467</v>
      </c>
    </row>
    <row r="41" spans="1:10" ht="15" thickTop="1" x14ac:dyDescent="0.3">
      <c r="A41" s="95" t="s">
        <v>319</v>
      </c>
      <c r="B41" s="95" t="s">
        <v>317</v>
      </c>
      <c r="C41" s="169">
        <f>C31-C37</f>
        <v>1980195</v>
      </c>
      <c r="D41" s="169">
        <f t="shared" ref="D41:E41" si="13">D31-D37</f>
        <v>61054</v>
      </c>
      <c r="E41" s="169">
        <f t="shared" si="13"/>
        <v>2041249</v>
      </c>
    </row>
    <row r="42" spans="1:10" ht="15" thickBot="1" x14ac:dyDescent="0.35">
      <c r="A42" s="81" t="str">
        <f>A91</f>
        <v>Uzskaites vērtība 30.09.2022.</v>
      </c>
      <c r="B42" s="81" t="s">
        <v>397</v>
      </c>
      <c r="C42" s="167">
        <f>C35-C40</f>
        <v>2016625</v>
      </c>
      <c r="D42" s="167">
        <f t="shared" ref="D42:E42" si="14">D35-D40</f>
        <v>190182</v>
      </c>
      <c r="E42" s="167">
        <f t="shared" si="14"/>
        <v>2206807</v>
      </c>
    </row>
    <row r="43" spans="1:10" ht="15" thickTop="1" x14ac:dyDescent="0.3">
      <c r="A43" s="92"/>
      <c r="B43" s="92"/>
      <c r="C43" s="180"/>
      <c r="D43" s="180"/>
      <c r="E43" s="45"/>
    </row>
    <row r="44" spans="1:10" x14ac:dyDescent="0.3">
      <c r="A44" s="78" t="s">
        <v>369</v>
      </c>
      <c r="B44" s="78" t="s">
        <v>108</v>
      </c>
    </row>
    <row r="45" spans="1:10" ht="57.6" x14ac:dyDescent="0.3">
      <c r="A45" s="76"/>
      <c r="B45" s="8"/>
      <c r="C45" s="8" t="s">
        <v>320</v>
      </c>
      <c r="D45" s="8" t="s">
        <v>321</v>
      </c>
      <c r="E45" s="8" t="s">
        <v>322</v>
      </c>
      <c r="F45" s="8" t="s">
        <v>323</v>
      </c>
      <c r="G45" s="8" t="s">
        <v>324</v>
      </c>
      <c r="H45" s="8" t="s">
        <v>325</v>
      </c>
      <c r="I45" s="8" t="s">
        <v>326</v>
      </c>
      <c r="J45" s="8" t="s">
        <v>297</v>
      </c>
    </row>
    <row r="46" spans="1:10" ht="43.2" x14ac:dyDescent="0.3">
      <c r="A46" s="76"/>
      <c r="B46" s="8"/>
      <c r="C46" s="8" t="s">
        <v>327</v>
      </c>
      <c r="D46" s="76" t="s">
        <v>328</v>
      </c>
      <c r="E46" s="8" t="s">
        <v>329</v>
      </c>
      <c r="F46" s="8" t="s">
        <v>330</v>
      </c>
      <c r="G46" s="8" t="s">
        <v>331</v>
      </c>
      <c r="H46" s="8" t="s">
        <v>332</v>
      </c>
      <c r="I46" s="8" t="s">
        <v>333</v>
      </c>
      <c r="J46" s="8" t="s">
        <v>300</v>
      </c>
    </row>
    <row r="47" spans="1:10" ht="15" thickBot="1" x14ac:dyDescent="0.35">
      <c r="A47" s="86"/>
      <c r="B47" s="87"/>
      <c r="C47" s="87"/>
      <c r="D47" s="87" t="s">
        <v>82</v>
      </c>
      <c r="E47" s="87" t="s">
        <v>82</v>
      </c>
      <c r="F47" s="87" t="s">
        <v>82</v>
      </c>
      <c r="G47" s="87" t="s">
        <v>82</v>
      </c>
      <c r="H47" s="87"/>
      <c r="I47" s="87" t="s">
        <v>82</v>
      </c>
      <c r="J47" s="87" t="s">
        <v>82</v>
      </c>
    </row>
    <row r="48" spans="1:10" ht="15" thickBot="1" x14ac:dyDescent="0.35">
      <c r="A48" s="124" t="s">
        <v>334</v>
      </c>
      <c r="B48" s="125" t="s">
        <v>335</v>
      </c>
      <c r="C48" s="124"/>
      <c r="D48" s="111"/>
      <c r="E48" s="111"/>
      <c r="F48" s="111"/>
      <c r="G48" s="111"/>
      <c r="H48" s="111"/>
      <c r="I48" s="111"/>
      <c r="J48" s="111"/>
    </row>
    <row r="49" spans="1:10" ht="15" thickBot="1" x14ac:dyDescent="0.35">
      <c r="A49" s="286" t="s">
        <v>310</v>
      </c>
      <c r="B49" s="112">
        <v>44196</v>
      </c>
      <c r="C49" s="188">
        <v>1033354</v>
      </c>
      <c r="D49" s="188">
        <v>760911633</v>
      </c>
      <c r="E49" s="188">
        <v>131882990</v>
      </c>
      <c r="F49" s="188">
        <v>6403695</v>
      </c>
      <c r="G49" s="188">
        <v>1563188</v>
      </c>
      <c r="H49" s="188">
        <v>10708163</v>
      </c>
      <c r="I49" s="188">
        <v>10698459</v>
      </c>
      <c r="J49" s="178">
        <f>SUM(C49:I49)</f>
        <v>923201482</v>
      </c>
    </row>
    <row r="50" spans="1:10" ht="14.4" customHeight="1" thickBot="1" x14ac:dyDescent="0.35">
      <c r="A50" s="12" t="s">
        <v>304</v>
      </c>
      <c r="B50" t="s">
        <v>305</v>
      </c>
      <c r="C50" s="177">
        <v>0</v>
      </c>
      <c r="D50" s="177">
        <v>0</v>
      </c>
      <c r="E50" s="177">
        <v>356830</v>
      </c>
      <c r="F50" s="177">
        <v>357888</v>
      </c>
      <c r="G50" s="177">
        <v>0</v>
      </c>
      <c r="H50" s="177">
        <v>0</v>
      </c>
      <c r="I50" s="177">
        <v>17776032</v>
      </c>
      <c r="J50" s="178">
        <f>SUM(C50:I50)</f>
        <v>18490750</v>
      </c>
    </row>
    <row r="51" spans="1:10" ht="14.4" customHeight="1" thickBot="1" x14ac:dyDescent="0.35">
      <c r="A51" s="114" t="s">
        <v>306</v>
      </c>
      <c r="B51" s="114" t="s">
        <v>336</v>
      </c>
      <c r="C51" s="177">
        <v>50814</v>
      </c>
      <c r="D51" s="177">
        <v>7974310</v>
      </c>
      <c r="E51" s="177">
        <v>-208582</v>
      </c>
      <c r="F51" s="177">
        <v>112201</v>
      </c>
      <c r="G51" s="177">
        <v>0</v>
      </c>
      <c r="H51" s="177">
        <v>0</v>
      </c>
      <c r="I51" s="177">
        <v>-7928743</v>
      </c>
      <c r="J51" s="178">
        <f t="shared" ref="J51:J53" si="15">SUM(C51:I51)</f>
        <v>0</v>
      </c>
    </row>
    <row r="52" spans="1:10" ht="14.4" customHeight="1" thickBot="1" x14ac:dyDescent="0.35">
      <c r="A52" s="114" t="s">
        <v>308</v>
      </c>
      <c r="B52" s="114" t="s">
        <v>309</v>
      </c>
      <c r="C52" s="177">
        <v>0</v>
      </c>
      <c r="D52" s="177">
        <v>-861351</v>
      </c>
      <c r="E52" s="177">
        <v>-295858</v>
      </c>
      <c r="F52" s="177">
        <v>-118643</v>
      </c>
      <c r="G52" s="177">
        <v>0</v>
      </c>
      <c r="H52" s="177">
        <v>0</v>
      </c>
      <c r="I52" s="177">
        <v>-83938</v>
      </c>
      <c r="J52" s="178">
        <f t="shared" si="15"/>
        <v>-1359790</v>
      </c>
    </row>
    <row r="53" spans="1:10" ht="15" thickBot="1" x14ac:dyDescent="0.35">
      <c r="A53" s="86" t="s">
        <v>337</v>
      </c>
      <c r="B53" s="149" t="s">
        <v>307</v>
      </c>
      <c r="C53" s="177">
        <v>0</v>
      </c>
      <c r="D53" s="177">
        <v>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8">
        <f t="shared" si="15"/>
        <v>0</v>
      </c>
    </row>
    <row r="54" spans="1:10" ht="15" thickBot="1" x14ac:dyDescent="0.35">
      <c r="A54" s="286" t="s">
        <v>400</v>
      </c>
      <c r="B54" s="112">
        <v>44469</v>
      </c>
      <c r="C54" s="285">
        <f t="shared" ref="C54:I54" si="16">SUM(C49:C53)</f>
        <v>1084168</v>
      </c>
      <c r="D54" s="285">
        <f t="shared" si="16"/>
        <v>768024592</v>
      </c>
      <c r="E54" s="285">
        <f t="shared" si="16"/>
        <v>131735380</v>
      </c>
      <c r="F54" s="285">
        <f t="shared" si="16"/>
        <v>6755141</v>
      </c>
      <c r="G54" s="285">
        <f t="shared" si="16"/>
        <v>1563188</v>
      </c>
      <c r="H54" s="285">
        <f t="shared" si="16"/>
        <v>10708163</v>
      </c>
      <c r="I54" s="285">
        <f t="shared" si="16"/>
        <v>20461810</v>
      </c>
      <c r="J54" s="285">
        <f>SUM(C54:I54)</f>
        <v>940332442</v>
      </c>
    </row>
    <row r="55" spans="1:10" ht="14.4" customHeight="1" thickBot="1" x14ac:dyDescent="0.35">
      <c r="A55" s="12" t="s">
        <v>304</v>
      </c>
      <c r="B55" t="s">
        <v>305</v>
      </c>
      <c r="C55" s="177">
        <v>0</v>
      </c>
      <c r="D55" s="177">
        <v>0</v>
      </c>
      <c r="E55" s="177">
        <v>41237</v>
      </c>
      <c r="F55" s="177">
        <v>151558</v>
      </c>
      <c r="G55" s="177">
        <v>0</v>
      </c>
      <c r="H55" s="177">
        <v>0</v>
      </c>
      <c r="I55" s="177">
        <v>7814457</v>
      </c>
      <c r="J55" s="178">
        <f>SUM(C55:I55)</f>
        <v>8007252</v>
      </c>
    </row>
    <row r="56" spans="1:10" ht="14.4" customHeight="1" thickBot="1" x14ac:dyDescent="0.35">
      <c r="A56" s="114" t="s">
        <v>306</v>
      </c>
      <c r="B56" s="114" t="s">
        <v>336</v>
      </c>
      <c r="C56" s="177">
        <v>0</v>
      </c>
      <c r="D56" s="177">
        <v>3835396</v>
      </c>
      <c r="E56" s="177">
        <v>3213885</v>
      </c>
      <c r="F56" s="177">
        <v>1199971</v>
      </c>
      <c r="G56" s="177">
        <v>0</v>
      </c>
      <c r="H56" s="177">
        <v>0</v>
      </c>
      <c r="I56" s="177">
        <v>-8249252</v>
      </c>
      <c r="J56" s="178">
        <f t="shared" ref="J56:J58" si="17">SUM(C56:I56)</f>
        <v>0</v>
      </c>
    </row>
    <row r="57" spans="1:10" ht="14.4" customHeight="1" thickBot="1" x14ac:dyDescent="0.35">
      <c r="A57" s="114" t="s">
        <v>308</v>
      </c>
      <c r="B57" s="114" t="s">
        <v>309</v>
      </c>
      <c r="C57" s="177">
        <v>0</v>
      </c>
      <c r="D57" s="177">
        <v>-772113</v>
      </c>
      <c r="E57" s="177">
        <v>-945596</v>
      </c>
      <c r="F57" s="177">
        <v>-316443</v>
      </c>
      <c r="G57" s="177">
        <v>0</v>
      </c>
      <c r="H57" s="177">
        <v>0</v>
      </c>
      <c r="I57" s="177">
        <v>0</v>
      </c>
      <c r="J57" s="178">
        <f t="shared" si="17"/>
        <v>-2034152</v>
      </c>
    </row>
    <row r="58" spans="1:10" ht="15" thickBot="1" x14ac:dyDescent="0.35">
      <c r="A58" s="86" t="s">
        <v>337</v>
      </c>
      <c r="B58" s="149" t="s">
        <v>307</v>
      </c>
      <c r="C58" s="177">
        <v>0</v>
      </c>
      <c r="D58" s="177">
        <v>0</v>
      </c>
      <c r="E58" s="177">
        <v>0</v>
      </c>
      <c r="F58" s="177">
        <v>0</v>
      </c>
      <c r="G58" s="177">
        <v>-24409</v>
      </c>
      <c r="H58" s="177">
        <v>0</v>
      </c>
      <c r="I58" s="177">
        <v>0</v>
      </c>
      <c r="J58" s="178">
        <f t="shared" si="17"/>
        <v>-24409</v>
      </c>
    </row>
    <row r="59" spans="1:10" ht="15" thickBot="1" x14ac:dyDescent="0.35">
      <c r="A59" s="286" t="s">
        <v>318</v>
      </c>
      <c r="B59" s="112">
        <v>44561</v>
      </c>
      <c r="C59" s="285">
        <f t="shared" ref="C59:I59" si="18">SUM(C54:C58)</f>
        <v>1084168</v>
      </c>
      <c r="D59" s="285">
        <f t="shared" si="18"/>
        <v>771087875</v>
      </c>
      <c r="E59" s="285">
        <f t="shared" si="18"/>
        <v>134044906</v>
      </c>
      <c r="F59" s="285">
        <f t="shared" si="18"/>
        <v>7790227</v>
      </c>
      <c r="G59" s="285">
        <f t="shared" si="18"/>
        <v>1538779</v>
      </c>
      <c r="H59" s="285">
        <f t="shared" si="18"/>
        <v>10708163</v>
      </c>
      <c r="I59" s="285">
        <f t="shared" si="18"/>
        <v>20027015</v>
      </c>
      <c r="J59" s="285">
        <f>SUM(C59:I59)</f>
        <v>946281133</v>
      </c>
    </row>
    <row r="60" spans="1:10" ht="15" thickBot="1" x14ac:dyDescent="0.35">
      <c r="A60" s="126" t="s">
        <v>338</v>
      </c>
      <c r="B60" s="126" t="s">
        <v>339</v>
      </c>
      <c r="C60" s="179"/>
      <c r="D60" s="179"/>
      <c r="E60" s="179"/>
      <c r="F60" s="179"/>
      <c r="G60" s="179"/>
      <c r="H60" s="179"/>
      <c r="I60" s="179"/>
      <c r="J60" s="179"/>
    </row>
    <row r="61" spans="1:10" ht="15" thickBot="1" x14ac:dyDescent="0.35">
      <c r="A61" s="286" t="s">
        <v>310</v>
      </c>
      <c r="B61" s="112">
        <v>44196</v>
      </c>
      <c r="C61" s="169">
        <v>0</v>
      </c>
      <c r="D61" s="169">
        <v>438591734.89999998</v>
      </c>
      <c r="E61" s="169">
        <v>58311555</v>
      </c>
      <c r="F61" s="169">
        <v>4328314</v>
      </c>
      <c r="G61" s="169">
        <v>0</v>
      </c>
      <c r="H61" s="169">
        <v>0</v>
      </c>
      <c r="I61" s="169">
        <v>0</v>
      </c>
      <c r="J61" s="169">
        <f>SUM(C61:I61)</f>
        <v>501231603.89999998</v>
      </c>
    </row>
    <row r="62" spans="1:10" ht="15" thickBot="1" x14ac:dyDescent="0.35">
      <c r="A62" s="115" t="s">
        <v>313</v>
      </c>
      <c r="B62" s="115" t="s">
        <v>340</v>
      </c>
      <c r="C62" s="181">
        <v>0</v>
      </c>
      <c r="D62" s="181">
        <v>8531722</v>
      </c>
      <c r="E62" s="181">
        <v>3625861</v>
      </c>
      <c r="F62" s="181">
        <v>508492</v>
      </c>
      <c r="G62" s="181">
        <v>0</v>
      </c>
      <c r="H62" s="181">
        <v>0</v>
      </c>
      <c r="I62" s="181">
        <v>0</v>
      </c>
      <c r="J62" s="176">
        <f>SUM(C62:I62)</f>
        <v>12666075</v>
      </c>
    </row>
    <row r="63" spans="1:10" ht="15" thickBot="1" x14ac:dyDescent="0.35">
      <c r="A63" s="115" t="s">
        <v>308</v>
      </c>
      <c r="B63" s="114" t="s">
        <v>309</v>
      </c>
      <c r="C63" s="177">
        <v>0</v>
      </c>
      <c r="D63" s="177">
        <v>-594721</v>
      </c>
      <c r="E63" s="177">
        <v>-232083</v>
      </c>
      <c r="F63" s="177">
        <v>-147507</v>
      </c>
      <c r="G63" s="177">
        <v>0</v>
      </c>
      <c r="H63" s="177">
        <v>0</v>
      </c>
      <c r="I63" s="177">
        <v>0</v>
      </c>
      <c r="J63" s="176">
        <f t="shared" ref="J63:J65" si="19">SUM(C63:I63)</f>
        <v>-974311</v>
      </c>
    </row>
    <row r="64" spans="1:10" x14ac:dyDescent="0.3">
      <c r="A64" s="318" t="s">
        <v>306</v>
      </c>
      <c r="B64" s="338" t="s">
        <v>336</v>
      </c>
      <c r="C64" s="339">
        <v>0</v>
      </c>
      <c r="D64" s="339">
        <v>126746</v>
      </c>
      <c r="E64" s="339">
        <v>-215275</v>
      </c>
      <c r="F64" s="339">
        <v>88529</v>
      </c>
      <c r="G64" s="339">
        <v>0</v>
      </c>
      <c r="H64" s="339">
        <v>0</v>
      </c>
      <c r="I64" s="339">
        <v>0</v>
      </c>
      <c r="J64" s="340">
        <f t="shared" si="19"/>
        <v>0</v>
      </c>
    </row>
    <row r="65" spans="1:10" ht="15" thickBot="1" x14ac:dyDescent="0.35">
      <c r="A65" s="286" t="s">
        <v>400</v>
      </c>
      <c r="B65" s="112">
        <v>44469</v>
      </c>
      <c r="C65" s="337">
        <v>0</v>
      </c>
      <c r="D65" s="337">
        <f>SUM(D61:D64)</f>
        <v>446655481.89999998</v>
      </c>
      <c r="E65" s="337">
        <f>SUM(E61:E64)</f>
        <v>61490058</v>
      </c>
      <c r="F65" s="337">
        <f>SUM(F61:F64)</f>
        <v>4777828</v>
      </c>
      <c r="G65" s="337">
        <v>0</v>
      </c>
      <c r="H65" s="337">
        <v>0</v>
      </c>
      <c r="I65" s="337">
        <v>0</v>
      </c>
      <c r="J65" s="337">
        <f t="shared" si="19"/>
        <v>512923367.89999998</v>
      </c>
    </row>
    <row r="66" spans="1:10" ht="15" thickBot="1" x14ac:dyDescent="0.35">
      <c r="A66" s="341" t="s">
        <v>313</v>
      </c>
      <c r="B66" s="341" t="s">
        <v>340</v>
      </c>
      <c r="C66" s="177">
        <v>0</v>
      </c>
      <c r="D66" s="177">
        <v>2874246</v>
      </c>
      <c r="E66" s="177">
        <v>1358941</v>
      </c>
      <c r="F66" s="177">
        <v>144076</v>
      </c>
      <c r="G66" s="177">
        <v>0</v>
      </c>
      <c r="H66" s="177">
        <v>0</v>
      </c>
      <c r="I66" s="177">
        <v>0</v>
      </c>
      <c r="J66" s="178">
        <f>SUM(C66:I66)</f>
        <v>4377263</v>
      </c>
    </row>
    <row r="67" spans="1:10" ht="15" thickBot="1" x14ac:dyDescent="0.35">
      <c r="A67" s="115" t="s">
        <v>308</v>
      </c>
      <c r="B67" s="114" t="s">
        <v>309</v>
      </c>
      <c r="C67" s="177">
        <v>0</v>
      </c>
      <c r="D67" s="177">
        <v>-612555</v>
      </c>
      <c r="E67" s="177">
        <v>-792783</v>
      </c>
      <c r="F67" s="177">
        <v>-285482</v>
      </c>
      <c r="G67" s="177">
        <v>0</v>
      </c>
      <c r="H67" s="177">
        <v>0</v>
      </c>
      <c r="I67" s="177">
        <v>0</v>
      </c>
      <c r="J67" s="176">
        <f t="shared" ref="J67:J69" si="20">SUM(C67:I67)</f>
        <v>-1690820</v>
      </c>
    </row>
    <row r="68" spans="1:10" ht="15" thickBot="1" x14ac:dyDescent="0.35">
      <c r="A68" s="86" t="s">
        <v>306</v>
      </c>
      <c r="B68" s="114" t="s">
        <v>336</v>
      </c>
      <c r="C68" s="177">
        <v>0</v>
      </c>
      <c r="D68" s="177">
        <v>-1169652</v>
      </c>
      <c r="E68" s="177">
        <v>77942</v>
      </c>
      <c r="F68" s="177">
        <v>1091710</v>
      </c>
      <c r="G68" s="177">
        <v>0</v>
      </c>
      <c r="H68" s="177">
        <v>0</v>
      </c>
      <c r="I68" s="177">
        <v>0</v>
      </c>
      <c r="J68" s="176">
        <f t="shared" si="20"/>
        <v>0</v>
      </c>
    </row>
    <row r="69" spans="1:10" ht="15" thickBot="1" x14ac:dyDescent="0.35">
      <c r="A69" s="342" t="s">
        <v>318</v>
      </c>
      <c r="B69" s="342">
        <v>44561</v>
      </c>
      <c r="C69" s="290">
        <v>0</v>
      </c>
      <c r="D69" s="290">
        <f>SUM(D65:D68)</f>
        <v>447747520.89999998</v>
      </c>
      <c r="E69" s="290">
        <f>SUM(E65:E68)</f>
        <v>62134158</v>
      </c>
      <c r="F69" s="290">
        <f>SUM(F65:F68)</f>
        <v>5728132</v>
      </c>
      <c r="G69" s="290">
        <v>0</v>
      </c>
      <c r="H69" s="290">
        <v>0</v>
      </c>
      <c r="I69" s="290">
        <v>0</v>
      </c>
      <c r="J69" s="290">
        <f t="shared" si="20"/>
        <v>515609810.89999998</v>
      </c>
    </row>
    <row r="70" spans="1:10" ht="15" thickTop="1" x14ac:dyDescent="0.3">
      <c r="A70" s="95" t="s">
        <v>316</v>
      </c>
      <c r="B70" s="95" t="s">
        <v>315</v>
      </c>
      <c r="C70" s="169">
        <f t="shared" ref="C70:J70" si="21">C49-C61</f>
        <v>1033354</v>
      </c>
      <c r="D70" s="169">
        <f t="shared" si="21"/>
        <v>322319898.10000002</v>
      </c>
      <c r="E70" s="169">
        <f t="shared" si="21"/>
        <v>73571435</v>
      </c>
      <c r="F70" s="169">
        <f t="shared" si="21"/>
        <v>2075381</v>
      </c>
      <c r="G70" s="169">
        <f t="shared" si="21"/>
        <v>1563188</v>
      </c>
      <c r="H70" s="169">
        <f t="shared" si="21"/>
        <v>10708163</v>
      </c>
      <c r="I70" s="169">
        <f t="shared" si="21"/>
        <v>10698459</v>
      </c>
      <c r="J70" s="169">
        <f t="shared" si="21"/>
        <v>421969878.10000002</v>
      </c>
    </row>
    <row r="71" spans="1:10" x14ac:dyDescent="0.3">
      <c r="A71" s="95" t="s">
        <v>402</v>
      </c>
      <c r="B71" s="95" t="s">
        <v>401</v>
      </c>
      <c r="C71" s="169">
        <f>C54-C65</f>
        <v>1084168</v>
      </c>
      <c r="D71" s="169">
        <f t="shared" ref="D71:H71" si="22">D54-D65</f>
        <v>321369110.10000002</v>
      </c>
      <c r="E71" s="169">
        <f t="shared" si="22"/>
        <v>70245322</v>
      </c>
      <c r="F71" s="169">
        <f t="shared" si="22"/>
        <v>1977313</v>
      </c>
      <c r="G71" s="169">
        <f t="shared" si="22"/>
        <v>1563188</v>
      </c>
      <c r="H71" s="169">
        <f t="shared" si="22"/>
        <v>10708163</v>
      </c>
      <c r="I71" s="169">
        <f>I54-I65</f>
        <v>20461810</v>
      </c>
      <c r="J71" s="169">
        <f>J54-J65</f>
        <v>427409074.10000002</v>
      </c>
    </row>
    <row r="72" spans="1:10" ht="15" thickBot="1" x14ac:dyDescent="0.35">
      <c r="A72" s="81" t="s">
        <v>319</v>
      </c>
      <c r="B72" s="81" t="s">
        <v>317</v>
      </c>
      <c r="C72" s="167">
        <f>C59-C69</f>
        <v>1084168</v>
      </c>
      <c r="D72" s="167">
        <f t="shared" ref="D72:J72" si="23">D59-D69</f>
        <v>323340354.10000002</v>
      </c>
      <c r="E72" s="167">
        <f t="shared" si="23"/>
        <v>71910748</v>
      </c>
      <c r="F72" s="167">
        <f t="shared" si="23"/>
        <v>2062095</v>
      </c>
      <c r="G72" s="167">
        <f t="shared" si="23"/>
        <v>1538779</v>
      </c>
      <c r="H72" s="167">
        <f t="shared" si="23"/>
        <v>10708163</v>
      </c>
      <c r="I72" s="167">
        <f t="shared" si="23"/>
        <v>20027015</v>
      </c>
      <c r="J72" s="167">
        <f t="shared" si="23"/>
        <v>430671322.10000002</v>
      </c>
    </row>
    <row r="73" spans="1:10" ht="15" thickTop="1" x14ac:dyDescent="0.3">
      <c r="A73" s="91"/>
      <c r="B73" s="91"/>
      <c r="C73" s="182"/>
      <c r="D73" s="183"/>
      <c r="E73" s="183"/>
      <c r="F73" s="184"/>
      <c r="G73" s="184"/>
      <c r="H73" s="184"/>
    </row>
    <row r="74" spans="1:10" x14ac:dyDescent="0.3">
      <c r="A74" s="88" t="s">
        <v>341</v>
      </c>
      <c r="B74" s="78" t="s">
        <v>342</v>
      </c>
      <c r="C74" s="184"/>
      <c r="D74" s="184"/>
      <c r="E74" s="184"/>
      <c r="F74" s="184"/>
      <c r="G74" s="184"/>
      <c r="H74" s="184"/>
    </row>
    <row r="75" spans="1:10" ht="57.6" x14ac:dyDescent="0.3">
      <c r="A75" s="76"/>
      <c r="B75" s="8"/>
      <c r="C75" s="8" t="s">
        <v>320</v>
      </c>
      <c r="D75" s="185" t="s">
        <v>321</v>
      </c>
      <c r="E75" s="185" t="s">
        <v>322</v>
      </c>
      <c r="F75" s="185" t="s">
        <v>323</v>
      </c>
      <c r="G75" s="185" t="s">
        <v>324</v>
      </c>
      <c r="H75" s="185" t="s">
        <v>325</v>
      </c>
      <c r="I75" s="185" t="s">
        <v>326</v>
      </c>
      <c r="J75" s="185" t="s">
        <v>297</v>
      </c>
    </row>
    <row r="76" spans="1:10" ht="43.2" x14ac:dyDescent="0.3">
      <c r="A76" s="76"/>
      <c r="B76" s="8"/>
      <c r="C76" s="8" t="s">
        <v>327</v>
      </c>
      <c r="D76" s="293" t="s">
        <v>328</v>
      </c>
      <c r="E76" s="294" t="s">
        <v>329</v>
      </c>
      <c r="F76" s="294" t="s">
        <v>330</v>
      </c>
      <c r="G76" s="294" t="s">
        <v>331</v>
      </c>
      <c r="H76" s="294" t="s">
        <v>332</v>
      </c>
      <c r="I76" s="294" t="s">
        <v>333</v>
      </c>
      <c r="J76" s="294" t="s">
        <v>300</v>
      </c>
    </row>
    <row r="77" spans="1:10" ht="15" thickBot="1" x14ac:dyDescent="0.35">
      <c r="A77" s="86"/>
      <c r="B77" s="87"/>
      <c r="C77" s="87"/>
      <c r="D77" s="177" t="s">
        <v>82</v>
      </c>
      <c r="E77" s="177" t="s">
        <v>82</v>
      </c>
      <c r="F77" s="177" t="s">
        <v>82</v>
      </c>
      <c r="G77" s="177" t="s">
        <v>82</v>
      </c>
      <c r="H77" s="177"/>
      <c r="I77" s="177" t="s">
        <v>82</v>
      </c>
      <c r="J77" s="177" t="s">
        <v>82</v>
      </c>
    </row>
    <row r="78" spans="1:10" ht="15" thickBot="1" x14ac:dyDescent="0.35">
      <c r="A78" s="124" t="s">
        <v>334</v>
      </c>
      <c r="B78" s="125" t="s">
        <v>335</v>
      </c>
      <c r="C78" s="124"/>
      <c r="D78" s="186"/>
      <c r="E78" s="186"/>
      <c r="F78" s="186"/>
      <c r="G78" s="186"/>
      <c r="H78" s="186"/>
      <c r="I78" s="186"/>
      <c r="J78" s="186"/>
    </row>
    <row r="79" spans="1:10" ht="15" thickBot="1" x14ac:dyDescent="0.35">
      <c r="A79" s="286" t="s">
        <v>318</v>
      </c>
      <c r="B79" s="112">
        <v>44561</v>
      </c>
      <c r="C79" s="187">
        <f>C59</f>
        <v>1084168</v>
      </c>
      <c r="D79" s="187">
        <f t="shared" ref="D79:J79" si="24">D59</f>
        <v>771087875</v>
      </c>
      <c r="E79" s="187">
        <f t="shared" si="24"/>
        <v>134044906</v>
      </c>
      <c r="F79" s="187">
        <f t="shared" si="24"/>
        <v>7790227</v>
      </c>
      <c r="G79" s="187">
        <f t="shared" si="24"/>
        <v>1538779</v>
      </c>
      <c r="H79" s="187">
        <f t="shared" si="24"/>
        <v>10708163</v>
      </c>
      <c r="I79" s="187">
        <f t="shared" si="24"/>
        <v>20027015</v>
      </c>
      <c r="J79" s="187">
        <f t="shared" si="24"/>
        <v>946281133</v>
      </c>
    </row>
    <row r="80" spans="1:10" ht="15" thickBot="1" x14ac:dyDescent="0.35">
      <c r="A80" s="12" t="s">
        <v>304</v>
      </c>
      <c r="B80" s="12" t="s">
        <v>305</v>
      </c>
      <c r="C80" s="177">
        <v>8306</v>
      </c>
      <c r="D80" s="177">
        <v>25064</v>
      </c>
      <c r="E80" s="177">
        <v>821476</v>
      </c>
      <c r="F80" s="177">
        <v>762985</v>
      </c>
      <c r="G80" s="288">
        <v>3839</v>
      </c>
      <c r="H80" s="177">
        <v>0</v>
      </c>
      <c r="I80" s="177">
        <v>10247486</v>
      </c>
      <c r="J80" s="299">
        <f t="shared" ref="J80:J82" si="25">SUM(C80:I80)</f>
        <v>11869156</v>
      </c>
    </row>
    <row r="81" spans="1:10" ht="15" thickBot="1" x14ac:dyDescent="0.35">
      <c r="A81" s="115" t="s">
        <v>306</v>
      </c>
      <c r="B81" s="115" t="s">
        <v>336</v>
      </c>
      <c r="C81" s="177">
        <v>0</v>
      </c>
      <c r="D81" s="177">
        <v>9293468</v>
      </c>
      <c r="E81" s="177">
        <v>364647</v>
      </c>
      <c r="F81" s="177">
        <v>183289</v>
      </c>
      <c r="G81" s="177">
        <v>0</v>
      </c>
      <c r="H81" s="177">
        <v>0</v>
      </c>
      <c r="I81" s="177">
        <v>-9841404</v>
      </c>
      <c r="J81" s="299">
        <f t="shared" si="25"/>
        <v>0</v>
      </c>
    </row>
    <row r="82" spans="1:10" ht="15" thickBot="1" x14ac:dyDescent="0.35">
      <c r="A82" s="86" t="s">
        <v>308</v>
      </c>
      <c r="B82" s="115" t="s">
        <v>309</v>
      </c>
      <c r="C82" s="177">
        <v>0</v>
      </c>
      <c r="D82" s="177">
        <v>-475975</v>
      </c>
      <c r="E82" s="177">
        <v>-510173</v>
      </c>
      <c r="F82" s="177">
        <v>-75554</v>
      </c>
      <c r="G82" s="177">
        <v>-3911</v>
      </c>
      <c r="H82" s="177">
        <v>0</v>
      </c>
      <c r="I82" s="177">
        <v>0</v>
      </c>
      <c r="J82" s="299">
        <f t="shared" si="25"/>
        <v>-1065613</v>
      </c>
    </row>
    <row r="83" spans="1:10" ht="15" thickBot="1" x14ac:dyDescent="0.35">
      <c r="A83" s="286" t="str">
        <f>A35</f>
        <v>30.09.2022.</v>
      </c>
      <c r="B83" s="112">
        <f>B40</f>
        <v>44834</v>
      </c>
      <c r="C83" s="285">
        <f t="shared" ref="C83:I83" si="26">SUM(C79:C82)</f>
        <v>1092474</v>
      </c>
      <c r="D83" s="285">
        <f t="shared" si="26"/>
        <v>779930432</v>
      </c>
      <c r="E83" s="285">
        <f t="shared" si="26"/>
        <v>134720856</v>
      </c>
      <c r="F83" s="285">
        <f t="shared" si="26"/>
        <v>8660947</v>
      </c>
      <c r="G83" s="285">
        <f t="shared" si="26"/>
        <v>1538707</v>
      </c>
      <c r="H83" s="285">
        <f t="shared" si="26"/>
        <v>10708163</v>
      </c>
      <c r="I83" s="285">
        <f t="shared" si="26"/>
        <v>20433097</v>
      </c>
      <c r="J83" s="285">
        <f>SUM(C83:I83)</f>
        <v>957084676</v>
      </c>
    </row>
    <row r="84" spans="1:10" ht="15" thickBot="1" x14ac:dyDescent="0.35">
      <c r="A84" s="126" t="s">
        <v>338</v>
      </c>
      <c r="B84" s="126" t="s">
        <v>339</v>
      </c>
      <c r="C84" s="179"/>
      <c r="D84" s="179"/>
      <c r="E84" s="179"/>
      <c r="F84" s="179"/>
      <c r="G84" s="179"/>
      <c r="H84" s="179"/>
      <c r="I84" s="179"/>
      <c r="J84" s="179"/>
    </row>
    <row r="85" spans="1:10" ht="15" thickBot="1" x14ac:dyDescent="0.35">
      <c r="A85" s="286" t="s">
        <v>318</v>
      </c>
      <c r="B85" s="112">
        <v>44561</v>
      </c>
      <c r="C85" s="169">
        <f>C69</f>
        <v>0</v>
      </c>
      <c r="D85" s="169">
        <f t="shared" ref="D85:J85" si="27">D69</f>
        <v>447747520.89999998</v>
      </c>
      <c r="E85" s="169">
        <f t="shared" si="27"/>
        <v>62134158</v>
      </c>
      <c r="F85" s="169">
        <f t="shared" si="27"/>
        <v>5728132</v>
      </c>
      <c r="G85" s="169">
        <f t="shared" si="27"/>
        <v>0</v>
      </c>
      <c r="H85" s="169">
        <f t="shared" si="27"/>
        <v>0</v>
      </c>
      <c r="I85" s="169">
        <f t="shared" si="27"/>
        <v>0</v>
      </c>
      <c r="J85" s="169">
        <f t="shared" si="27"/>
        <v>515609810.89999998</v>
      </c>
    </row>
    <row r="86" spans="1:10" ht="15" thickBot="1" x14ac:dyDescent="0.35">
      <c r="A86" s="12" t="s">
        <v>313</v>
      </c>
      <c r="B86" s="12" t="s">
        <v>344</v>
      </c>
      <c r="C86" s="181">
        <v>0</v>
      </c>
      <c r="D86" s="181">
        <v>8669148</v>
      </c>
      <c r="E86" s="181">
        <v>3773883</v>
      </c>
      <c r="F86" s="181">
        <v>489292</v>
      </c>
      <c r="G86" s="181">
        <v>0</v>
      </c>
      <c r="H86" s="181" t="s">
        <v>343</v>
      </c>
      <c r="I86" s="181" t="s">
        <v>343</v>
      </c>
      <c r="J86" s="180">
        <f t="shared" ref="J86:J91" si="28">SUM(C86:I86)</f>
        <v>12932323</v>
      </c>
    </row>
    <row r="87" spans="1:10" ht="15" thickBot="1" x14ac:dyDescent="0.35">
      <c r="A87" s="115" t="s">
        <v>308</v>
      </c>
      <c r="B87" s="115" t="s">
        <v>309</v>
      </c>
      <c r="C87" s="177">
        <v>0</v>
      </c>
      <c r="D87" s="177">
        <v>-339029</v>
      </c>
      <c r="E87" s="177">
        <v>-509804</v>
      </c>
      <c r="F87" s="177">
        <f>-75554</f>
        <v>-75554</v>
      </c>
      <c r="G87" s="177">
        <v>0</v>
      </c>
      <c r="H87" s="177" t="s">
        <v>343</v>
      </c>
      <c r="I87" s="177" t="s">
        <v>343</v>
      </c>
      <c r="J87" s="180">
        <f t="shared" si="28"/>
        <v>-924387</v>
      </c>
    </row>
    <row r="88" spans="1:10" ht="15" thickBot="1" x14ac:dyDescent="0.35">
      <c r="A88" s="12" t="s">
        <v>306</v>
      </c>
      <c r="B88" s="12" t="s">
        <v>307</v>
      </c>
      <c r="C88" s="177" t="s">
        <v>106</v>
      </c>
      <c r="D88" s="177">
        <v>0</v>
      </c>
      <c r="E88" s="177">
        <v>0</v>
      </c>
      <c r="F88" s="177">
        <v>0</v>
      </c>
      <c r="G88" s="177">
        <v>0</v>
      </c>
      <c r="H88" s="177" t="s">
        <v>343</v>
      </c>
      <c r="I88" s="177" t="s">
        <v>343</v>
      </c>
      <c r="J88" s="180">
        <f t="shared" si="28"/>
        <v>0</v>
      </c>
    </row>
    <row r="89" spans="1:10" ht="15" thickBot="1" x14ac:dyDescent="0.35">
      <c r="A89" s="287" t="str">
        <f>A35</f>
        <v>30.09.2022.</v>
      </c>
      <c r="B89" s="113">
        <f>B40</f>
        <v>44834</v>
      </c>
      <c r="C89" s="167">
        <f>SUM(C85:C88)</f>
        <v>0</v>
      </c>
      <c r="D89" s="167">
        <f t="shared" ref="D89:I89" si="29">SUM(D85:D88)</f>
        <v>456077639.89999998</v>
      </c>
      <c r="E89" s="167">
        <f t="shared" si="29"/>
        <v>65398237</v>
      </c>
      <c r="F89" s="167">
        <f t="shared" si="29"/>
        <v>6141870</v>
      </c>
      <c r="G89" s="167">
        <f t="shared" si="29"/>
        <v>0</v>
      </c>
      <c r="H89" s="167">
        <f t="shared" si="29"/>
        <v>0</v>
      </c>
      <c r="I89" s="167">
        <f t="shared" si="29"/>
        <v>0</v>
      </c>
      <c r="J89" s="167">
        <f t="shared" si="28"/>
        <v>527617746.89999998</v>
      </c>
    </row>
    <row r="90" spans="1:10" ht="15" thickTop="1" x14ac:dyDescent="0.3">
      <c r="A90" s="95" t="s">
        <v>319</v>
      </c>
      <c r="B90" s="95" t="s">
        <v>317</v>
      </c>
      <c r="C90" s="169">
        <f>C72</f>
        <v>1084168</v>
      </c>
      <c r="D90" s="169">
        <f t="shared" ref="D90:I90" si="30">D72</f>
        <v>323340354.10000002</v>
      </c>
      <c r="E90" s="169">
        <f t="shared" si="30"/>
        <v>71910748</v>
      </c>
      <c r="F90" s="169">
        <f t="shared" si="30"/>
        <v>2062095</v>
      </c>
      <c r="G90" s="169">
        <f t="shared" si="30"/>
        <v>1538779</v>
      </c>
      <c r="H90" s="169">
        <f t="shared" si="30"/>
        <v>10708163</v>
      </c>
      <c r="I90" s="169">
        <f t="shared" si="30"/>
        <v>20027015</v>
      </c>
      <c r="J90" s="169">
        <f>SUM(C90:I90)</f>
        <v>430671322.10000002</v>
      </c>
    </row>
    <row r="91" spans="1:10" ht="15" thickBot="1" x14ac:dyDescent="0.35">
      <c r="A91" s="81" t="s">
        <v>396</v>
      </c>
      <c r="B91" s="81" t="str">
        <f>B42</f>
        <v>Net book value at 30.09.2022</v>
      </c>
      <c r="C91" s="167">
        <f>C83-C89</f>
        <v>1092474</v>
      </c>
      <c r="D91" s="167">
        <f t="shared" ref="D91:I91" si="31">D83-D89</f>
        <v>323852792.10000002</v>
      </c>
      <c r="E91" s="167">
        <f t="shared" si="31"/>
        <v>69322619</v>
      </c>
      <c r="F91" s="167">
        <f t="shared" si="31"/>
        <v>2519077</v>
      </c>
      <c r="G91" s="167">
        <f t="shared" si="31"/>
        <v>1538707</v>
      </c>
      <c r="H91" s="167">
        <f t="shared" si="31"/>
        <v>10708163</v>
      </c>
      <c r="I91" s="167">
        <f t="shared" si="31"/>
        <v>20433097</v>
      </c>
      <c r="J91" s="167">
        <f t="shared" si="28"/>
        <v>429466929.10000002</v>
      </c>
    </row>
    <row r="92" spans="1:10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19"/>
  <sheetViews>
    <sheetView showGridLines="0" zoomScale="85" zoomScaleNormal="85" workbookViewId="0"/>
  </sheetViews>
  <sheetFormatPr defaultColWidth="8.88671875" defaultRowHeight="14.4" x14ac:dyDescent="0.3"/>
  <cols>
    <col min="1" max="2" width="43" customWidth="1"/>
    <col min="3" max="5" width="13.77734375" customWidth="1"/>
  </cols>
  <sheetData>
    <row r="1" spans="1:5" s="135" customFormat="1" ht="60.6" customHeight="1" x14ac:dyDescent="0.3">
      <c r="A1" s="148" t="s">
        <v>398</v>
      </c>
      <c r="B1" s="148" t="s">
        <v>399</v>
      </c>
    </row>
    <row r="2" spans="1:5" s="135" customFormat="1" ht="15.6" x14ac:dyDescent="0.3">
      <c r="A2" s="78" t="s">
        <v>370</v>
      </c>
      <c r="B2" s="78" t="s">
        <v>345</v>
      </c>
    </row>
    <row r="3" spans="1:5" s="135" customFormat="1" ht="15.6" x14ac:dyDescent="0.3">
      <c r="A3" s="96"/>
      <c r="B3" s="96"/>
      <c r="C3" s="97">
        <v>44834</v>
      </c>
      <c r="D3" s="150">
        <v>44469</v>
      </c>
      <c r="E3" s="301">
        <v>44561</v>
      </c>
    </row>
    <row r="4" spans="1:5" s="135" customFormat="1" ht="15.6" x14ac:dyDescent="0.3">
      <c r="A4" s="93"/>
      <c r="B4" s="93"/>
      <c r="C4" s="151" t="s">
        <v>82</v>
      </c>
      <c r="D4" s="151" t="s">
        <v>82</v>
      </c>
      <c r="E4" s="302" t="s">
        <v>82</v>
      </c>
    </row>
    <row r="5" spans="1:5" s="135" customFormat="1" ht="15.6" x14ac:dyDescent="0.3">
      <c r="A5" s="33" t="s">
        <v>346</v>
      </c>
      <c r="B5" s="33" t="s">
        <v>347</v>
      </c>
      <c r="C5" s="343">
        <f>E7</f>
        <v>1209438</v>
      </c>
      <c r="D5" s="344">
        <f>E5</f>
        <v>1310224</v>
      </c>
      <c r="E5" s="1">
        <v>1310224</v>
      </c>
    </row>
    <row r="6" spans="1:5" s="135" customFormat="1" ht="15.6" x14ac:dyDescent="0.3">
      <c r="A6" s="94" t="s">
        <v>348</v>
      </c>
      <c r="B6" t="s">
        <v>349</v>
      </c>
      <c r="C6" s="345">
        <v>-75590</v>
      </c>
      <c r="D6" s="336">
        <v>-75590</v>
      </c>
      <c r="E6" s="159">
        <v>-100786</v>
      </c>
    </row>
    <row r="7" spans="1:5" s="135" customFormat="1" ht="15.6" x14ac:dyDescent="0.3">
      <c r="A7" s="95" t="s">
        <v>350</v>
      </c>
      <c r="B7" s="95" t="s">
        <v>351</v>
      </c>
      <c r="C7" s="208">
        <f>C5+C6</f>
        <v>1133848</v>
      </c>
      <c r="D7" s="208">
        <f>D5+D6</f>
        <v>1234634</v>
      </c>
      <c r="E7" s="208">
        <f>E5+E6</f>
        <v>1209438</v>
      </c>
    </row>
    <row r="8" spans="1:5" s="135" customFormat="1" ht="15.6" x14ac:dyDescent="0.3">
      <c r="A8" s="94" t="s">
        <v>459</v>
      </c>
      <c r="B8" s="94" t="s">
        <v>461</v>
      </c>
      <c r="C8" s="190">
        <v>100786</v>
      </c>
      <c r="D8" s="1">
        <v>100786</v>
      </c>
      <c r="E8" s="1">
        <v>100786</v>
      </c>
    </row>
    <row r="9" spans="1:5" s="135" customFormat="1" ht="15.6" x14ac:dyDescent="0.3">
      <c r="A9" s="94" t="s">
        <v>460</v>
      </c>
      <c r="B9" s="94" t="s">
        <v>462</v>
      </c>
      <c r="C9" s="190">
        <v>1033061</v>
      </c>
      <c r="D9" s="1">
        <v>1133847</v>
      </c>
      <c r="E9" s="1">
        <v>1108651</v>
      </c>
    </row>
    <row r="10" spans="1:5" s="135" customFormat="1" ht="15.6" x14ac:dyDescent="0.3">
      <c r="A10" s="148"/>
      <c r="B10" s="148"/>
    </row>
    <row r="12" spans="1:5" s="100" customFormat="1" x14ac:dyDescent="0.3">
      <c r="A12" s="78" t="s">
        <v>371</v>
      </c>
      <c r="B12" s="80" t="s">
        <v>352</v>
      </c>
      <c r="D12" s="90"/>
      <c r="E12" s="90"/>
    </row>
    <row r="13" spans="1:5" s="100" customFormat="1" x14ac:dyDescent="0.3">
      <c r="A13" s="96"/>
      <c r="B13" s="97"/>
      <c r="C13" s="99">
        <f>C3</f>
        <v>44834</v>
      </c>
      <c r="D13" s="301">
        <f>D3</f>
        <v>44469</v>
      </c>
      <c r="E13" s="301">
        <v>44561</v>
      </c>
    </row>
    <row r="14" spans="1:5" s="100" customFormat="1" x14ac:dyDescent="0.3">
      <c r="A14" s="93"/>
      <c r="B14" s="302"/>
      <c r="C14" s="302" t="s">
        <v>82</v>
      </c>
      <c r="D14" s="302" t="s">
        <v>82</v>
      </c>
      <c r="E14" s="302" t="s">
        <v>82</v>
      </c>
    </row>
    <row r="15" spans="1:5" s="100" customFormat="1" x14ac:dyDescent="0.3">
      <c r="A15" s="94" t="s">
        <v>353</v>
      </c>
      <c r="B15" s="2" t="s">
        <v>354</v>
      </c>
      <c r="C15" s="159">
        <v>54811285</v>
      </c>
      <c r="D15" s="159">
        <v>63488715</v>
      </c>
      <c r="E15" s="159">
        <v>60282986</v>
      </c>
    </row>
    <row r="16" spans="1:5" s="100" customFormat="1" x14ac:dyDescent="0.3">
      <c r="A16" s="94" t="s">
        <v>355</v>
      </c>
      <c r="B16" s="94" t="s">
        <v>356</v>
      </c>
      <c r="C16" s="159">
        <v>19148467</v>
      </c>
      <c r="D16" s="159">
        <v>20729072</v>
      </c>
      <c r="E16" s="159">
        <v>37772866</v>
      </c>
    </row>
    <row r="17" spans="1:5" s="100" customFormat="1" ht="28.8" x14ac:dyDescent="0.3">
      <c r="A17" s="318" t="s">
        <v>465</v>
      </c>
      <c r="B17" s="318" t="s">
        <v>466</v>
      </c>
      <c r="C17" s="339">
        <v>11645</v>
      </c>
      <c r="D17" s="339">
        <v>8332</v>
      </c>
      <c r="E17" s="339">
        <v>38224</v>
      </c>
    </row>
    <row r="18" spans="1:5" s="100" customFormat="1" ht="14.4" customHeight="1" thickBot="1" x14ac:dyDescent="0.35">
      <c r="A18" s="98"/>
      <c r="B18" s="38"/>
      <c r="C18" s="268">
        <f t="shared" ref="C18:D18" si="0">SUM(C15:C17)</f>
        <v>73971397</v>
      </c>
      <c r="D18" s="268">
        <f t="shared" si="0"/>
        <v>84226119</v>
      </c>
      <c r="E18" s="268">
        <f>SUM(E15:E17)</f>
        <v>98094076</v>
      </c>
    </row>
    <row r="19" spans="1:5" ht="15" thickTop="1" x14ac:dyDescent="0.3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6" ma:contentTypeDescription="Izveidot jaunu dokumentu." ma:contentTypeScope="" ma:versionID="496b1d6290ad14b31e5cb2dd02bbfc59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f9986dfd59578bd1163f3574a7b065ea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55CC07-C3B9-4DA2-9543-DD28958291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C966BD-4D52-4931-A0F9-9AAC3D79B6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4D2754-AF83-4B67-B242-9A48C42A7D6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a3254b5f-5094-40a3-96d4-cb481080e4dc"/>
    <ds:schemaRef ds:uri="http://schemas.openxmlformats.org/package/2006/metadata/core-properties"/>
    <ds:schemaRef ds:uri="12d3288d-28e8-4ecf-b401-cc4a9dfc3cd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Nr.13-14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Zvirbule</dc:creator>
  <cp:keywords/>
  <dc:description/>
  <cp:lastModifiedBy>Ikars</cp:lastModifiedBy>
  <cp:revision/>
  <dcterms:created xsi:type="dcterms:W3CDTF">2021-05-20T13:36:12Z</dcterms:created>
  <dcterms:modified xsi:type="dcterms:W3CDTF">2022-11-28T08:49:52Z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